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gencijazaenergetikurs-my.sharepoint.com/personal/nebojsa_despotovic_aers_rs/Documents/Cene i tarifni sistem/Podaci za modele/Informacioni kod/2026/"/>
    </mc:Choice>
  </mc:AlternateContent>
  <xr:revisionPtr revIDLastSave="247" documentId="13_ncr:1_{CECEA870-6565-40B8-A108-299AB8B06C79}" xr6:coauthVersionLast="47" xr6:coauthVersionMax="47" xr10:uidLastSave="{CF3197FB-CBC6-4255-8905-4095C669B459}"/>
  <bookViews>
    <workbookView xWindow="-120" yWindow="-120" windowWidth="25440" windowHeight="15390" tabRatio="853" xr2:uid="{8F3FC3C1-BE45-4A4A-97D6-1F4452C44292}"/>
  </bookViews>
  <sheets>
    <sheet name="Poc. strana" sheetId="4" r:id="rId1"/>
    <sheet name="Sadrzaj_Dinamika" sheetId="48" r:id="rId2"/>
    <sheet name="1 MOP" sheetId="32" r:id="rId3"/>
    <sheet name="2 Zajed tr sred prih" sheetId="36" r:id="rId4"/>
    <sheet name="3 Oper Troskovi OP" sheetId="37" r:id="rId5"/>
    <sheet name="4 PPCK" sheetId="31" r:id="rId6"/>
    <sheet name="5 Struktura izvora finans" sheetId="14" r:id="rId7"/>
    <sheet name="6 Sredstva" sheetId="38" r:id="rId8"/>
    <sheet name="6.1 RS u prethodnom RP" sheetId="43" r:id="rId9"/>
    <sheet name="7 Sistemske usluge " sheetId="47" r:id="rId10"/>
    <sheet name="8 Gubici" sheetId="28" r:id="rId11"/>
    <sheet name="9 Ostali Prih" sheetId="7" r:id="rId12"/>
    <sheet name="10 KE t-1" sheetId="44" r:id="rId13"/>
    <sheet name="10.1 KE t-2" sheetId="49" r:id="rId14"/>
    <sheet name="11 Alokacija MOP na tar ele" sheetId="50" r:id="rId15"/>
    <sheet name="12 Plan ulaganja" sheetId="19" r:id="rId16"/>
    <sheet name="12.1 Ulag-pr reg per" sheetId="35" r:id="rId17"/>
    <sheet name="13 Prih.od Prikljuc" sheetId="25" r:id="rId18"/>
  </sheets>
  <definedNames>
    <definedName name="_xlnm.Print_Area" localSheetId="2">'1 MOP'!$B$1:$E$24</definedName>
    <definedName name="_xlnm.Print_Area" localSheetId="12">'10 KE t-1'!$A$1:$H$25</definedName>
    <definedName name="_xlnm.Print_Area" localSheetId="13">'10.1 KE t-2'!$A$1:$H$25</definedName>
    <definedName name="_xlnm.Print_Area" localSheetId="14">'11 Alokacija MOP na tar ele'!$B$2:$J$36</definedName>
    <definedName name="_xlnm.Print_Area" localSheetId="15">'12 Plan ulaganja'!$A$1:$P$32</definedName>
    <definedName name="_xlnm.Print_Area" localSheetId="16">'12.1 Ulag-pr reg per'!$B$1:$L$59</definedName>
    <definedName name="_xlnm.Print_Area" localSheetId="17">'13 Prih.od Prikljuc'!$A$1:$F$14</definedName>
    <definedName name="_xlnm.Print_Area" localSheetId="3">'2 Zajed tr sred prih'!$A$1:$H$289</definedName>
    <definedName name="_xlnm.Print_Area" localSheetId="4">'3 Oper Troskovi OP'!$B$1:$K$344</definedName>
    <definedName name="_xlnm.Print_Area" localSheetId="5">'4 PPCK'!$A$1:$F$24</definedName>
    <definedName name="_xlnm.Print_Area" localSheetId="6">'5 Struktura izvora finans'!$A$1:$H$35</definedName>
    <definedName name="_xlnm.Print_Area" localSheetId="7">'6 Sredstva'!$A$1:$U$103</definedName>
    <definedName name="_xlnm.Print_Area" localSheetId="8">'6.1 RS u prethodnom RP'!$A$1:$D$36</definedName>
    <definedName name="_xlnm.Print_Area" localSheetId="9">'7 Sistemske usluge '!$A$1:$F$13</definedName>
    <definedName name="_xlnm.Print_Area" localSheetId="10">'8 Gubici'!$A$1:$R$33</definedName>
    <definedName name="_xlnm.Print_Area" localSheetId="11">'9 Ostali Prih'!$A$1:$F$23</definedName>
    <definedName name="_xlnm.Print_Area" localSheetId="0">'Poc. strana'!$A$1:$I$35</definedName>
    <definedName name="_xlnm.Print_Titles" localSheetId="15">'12 Plan ulaganja'!$1:$6</definedName>
    <definedName name="_xlnm.Print_Titles" localSheetId="16">'12.1 Ulag-pr reg per'!$1:$6</definedName>
    <definedName name="_xlnm.Print_Titles" localSheetId="17">'13 Prih.od Prikljuc'!$1:$7</definedName>
    <definedName name="_xlnm.Print_Titles" localSheetId="3">'2 Zajed tr sred prih'!$1:$7</definedName>
    <definedName name="_xlnm.Print_Titles" localSheetId="4">'3 Oper Troskovi OP'!$1:$7</definedName>
    <definedName name="_xlnm.Print_Titles" localSheetId="7">'6 Sredstva'!$1:$5</definedName>
    <definedName name="_xlnm.Print_Titles" localSheetId="9">'7 Sistemske usluge '!$1:$7</definedName>
    <definedName name="_xlnm.Print_Titles" localSheetId="10">'8 Gubici'!$1:$7</definedName>
    <definedName name="_xlnm.Print_Titles" localSheetId="11">'9 Ostali Prih'!$1:$7</definedName>
    <definedName name="sab" localSheetId="13">#REF!</definedName>
    <definedName name="sab" localSheetId="1">#REF!</definedName>
    <definedName name="sab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53" i="49" l="1"/>
  <c r="T102" i="49"/>
  <c r="AR101" i="49"/>
  <c r="AQ101" i="49"/>
  <c r="AP101" i="49"/>
  <c r="AO101" i="49"/>
  <c r="AO99" i="49" s="1"/>
  <c r="AN101" i="49"/>
  <c r="AM101" i="49"/>
  <c r="AL101" i="49"/>
  <c r="AK101" i="49"/>
  <c r="AK99" i="49" s="1"/>
  <c r="AJ101" i="49"/>
  <c r="AI101" i="49"/>
  <c r="AH101" i="49"/>
  <c r="AG101" i="49"/>
  <c r="AG99" i="49" s="1"/>
  <c r="AR100" i="49"/>
  <c r="AQ100" i="49"/>
  <c r="AP100" i="49"/>
  <c r="AP99" i="49" s="1"/>
  <c r="AO100" i="49"/>
  <c r="AN100" i="49"/>
  <c r="AM100" i="49"/>
  <c r="AL100" i="49"/>
  <c r="AL99" i="49" s="1"/>
  <c r="AK100" i="49"/>
  <c r="AJ100" i="49"/>
  <c r="AI100" i="49"/>
  <c r="AH100" i="49"/>
  <c r="AH99" i="49" s="1"/>
  <c r="AG100" i="49"/>
  <c r="AS100" i="49" s="1"/>
  <c r="AR99" i="49"/>
  <c r="AQ99" i="49"/>
  <c r="AN99" i="49"/>
  <c r="AM99" i="49"/>
  <c r="AJ99" i="49"/>
  <c r="AI99" i="49"/>
  <c r="AR98" i="49"/>
  <c r="AR96" i="49" s="1"/>
  <c r="AQ98" i="49"/>
  <c r="AP98" i="49"/>
  <c r="AO98" i="49"/>
  <c r="AN98" i="49"/>
  <c r="AN96" i="49" s="1"/>
  <c r="AM98" i="49"/>
  <c r="AL98" i="49"/>
  <c r="AK98" i="49"/>
  <c r="AJ98" i="49"/>
  <c r="AI98" i="49"/>
  <c r="AH98" i="49"/>
  <c r="AG98" i="49"/>
  <c r="AS98" i="49" s="1"/>
  <c r="AR97" i="49"/>
  <c r="AQ97" i="49"/>
  <c r="AP97" i="49"/>
  <c r="AP96" i="49" s="1"/>
  <c r="AP92" i="49" s="1"/>
  <c r="AO97" i="49"/>
  <c r="AO96" i="49" s="1"/>
  <c r="AN97" i="49"/>
  <c r="AM97" i="49"/>
  <c r="AL97" i="49"/>
  <c r="AK97" i="49"/>
  <c r="AK96" i="49" s="1"/>
  <c r="AJ97" i="49"/>
  <c r="AI97" i="49"/>
  <c r="AH97" i="49"/>
  <c r="AH96" i="49" s="1"/>
  <c r="AH92" i="49" s="1"/>
  <c r="AG97" i="49"/>
  <c r="AG96" i="49" s="1"/>
  <c r="AQ96" i="49"/>
  <c r="AM96" i="49"/>
  <c r="AL96" i="49"/>
  <c r="AI96" i="49"/>
  <c r="AR95" i="49"/>
  <c r="AQ95" i="49"/>
  <c r="AP95" i="49"/>
  <c r="AO95" i="49"/>
  <c r="AN95" i="49"/>
  <c r="AM95" i="49"/>
  <c r="AM93" i="49" s="1"/>
  <c r="AM92" i="49" s="1"/>
  <c r="AL95" i="49"/>
  <c r="AK95" i="49"/>
  <c r="AJ95" i="49"/>
  <c r="AI95" i="49"/>
  <c r="AI93" i="49" s="1"/>
  <c r="AI92" i="49" s="1"/>
  <c r="AH95" i="49"/>
  <c r="AG95" i="49"/>
  <c r="AR94" i="49"/>
  <c r="AR93" i="49" s="1"/>
  <c r="AR92" i="49" s="1"/>
  <c r="AQ94" i="49"/>
  <c r="AP94" i="49"/>
  <c r="AO94" i="49"/>
  <c r="AO93" i="49" s="1"/>
  <c r="AO92" i="49" s="1"/>
  <c r="AN94" i="49"/>
  <c r="AN93" i="49" s="1"/>
  <c r="AN92" i="49" s="1"/>
  <c r="AM94" i="49"/>
  <c r="AL94" i="49"/>
  <c r="AK94" i="49"/>
  <c r="AJ94" i="49"/>
  <c r="AJ93" i="49" s="1"/>
  <c r="AI94" i="49"/>
  <c r="AH94" i="49"/>
  <c r="AG94" i="49"/>
  <c r="AG93" i="49" s="1"/>
  <c r="AP93" i="49"/>
  <c r="AL93" i="49"/>
  <c r="AL92" i="49" s="1"/>
  <c r="AK93" i="49"/>
  <c r="AK92" i="49" s="1"/>
  <c r="AH93" i="49"/>
  <c r="AR91" i="49"/>
  <c r="AQ91" i="49"/>
  <c r="AP91" i="49"/>
  <c r="AO91" i="49"/>
  <c r="AN91" i="49"/>
  <c r="AM91" i="49"/>
  <c r="AL91" i="49"/>
  <c r="AK91" i="49"/>
  <c r="AJ91" i="49"/>
  <c r="AI91" i="49"/>
  <c r="AH91" i="49"/>
  <c r="AG91" i="49"/>
  <c r="AS91" i="49" s="1"/>
  <c r="AR90" i="49"/>
  <c r="AR89" i="49" s="1"/>
  <c r="AQ90" i="49"/>
  <c r="AQ89" i="49" s="1"/>
  <c r="AP90" i="49"/>
  <c r="AO90" i="49"/>
  <c r="AN90" i="49"/>
  <c r="AN89" i="49" s="1"/>
  <c r="AM90" i="49"/>
  <c r="AM89" i="49" s="1"/>
  <c r="AL90" i="49"/>
  <c r="AK90" i="49"/>
  <c r="AJ90" i="49"/>
  <c r="AJ89" i="49" s="1"/>
  <c r="AI90" i="49"/>
  <c r="AI89" i="49" s="1"/>
  <c r="AH90" i="49"/>
  <c r="AG90" i="49"/>
  <c r="AS90" i="49" s="1"/>
  <c r="AP89" i="49"/>
  <c r="AO89" i="49"/>
  <c r="AL89" i="49"/>
  <c r="AK89" i="49"/>
  <c r="AH89" i="49"/>
  <c r="AG89" i="49"/>
  <c r="AS89" i="49" s="1"/>
  <c r="AR88" i="49"/>
  <c r="AQ88" i="49"/>
  <c r="AP88" i="49"/>
  <c r="AO88" i="49"/>
  <c r="AN88" i="49"/>
  <c r="AM88" i="49"/>
  <c r="AL88" i="49"/>
  <c r="AK88" i="49"/>
  <c r="AJ88" i="49"/>
  <c r="AI88" i="49"/>
  <c r="AH88" i="49"/>
  <c r="AG88" i="49"/>
  <c r="AS88" i="49" s="1"/>
  <c r="AR87" i="49"/>
  <c r="AQ87" i="49"/>
  <c r="AQ86" i="49" s="1"/>
  <c r="AP87" i="49"/>
  <c r="AP86" i="49" s="1"/>
  <c r="AP85" i="49" s="1"/>
  <c r="AO87" i="49"/>
  <c r="AN87" i="49"/>
  <c r="AM87" i="49"/>
  <c r="AM86" i="49" s="1"/>
  <c r="AL87" i="49"/>
  <c r="AL86" i="49" s="1"/>
  <c r="AK87" i="49"/>
  <c r="AJ87" i="49"/>
  <c r="AI87" i="49"/>
  <c r="AI86" i="49" s="1"/>
  <c r="AH87" i="49"/>
  <c r="AH86" i="49" s="1"/>
  <c r="AH85" i="49" s="1"/>
  <c r="AG87" i="49"/>
  <c r="AS87" i="49" s="1"/>
  <c r="AR86" i="49"/>
  <c r="AR85" i="49" s="1"/>
  <c r="AO86" i="49"/>
  <c r="AO85" i="49" s="1"/>
  <c r="AN86" i="49"/>
  <c r="AN85" i="49" s="1"/>
  <c r="AK86" i="49"/>
  <c r="AJ86" i="49"/>
  <c r="AJ85" i="49" s="1"/>
  <c r="AG86" i="49"/>
  <c r="AS86" i="49" s="1"/>
  <c r="AL85" i="49"/>
  <c r="AK85" i="49"/>
  <c r="AR84" i="49"/>
  <c r="AQ84" i="49"/>
  <c r="AP84" i="49"/>
  <c r="AO84" i="49"/>
  <c r="AN84" i="49"/>
  <c r="AM84" i="49"/>
  <c r="AL84" i="49"/>
  <c r="AK84" i="49"/>
  <c r="AJ84" i="49"/>
  <c r="AI84" i="49"/>
  <c r="AH84" i="49"/>
  <c r="AG84" i="49"/>
  <c r="AR83" i="49"/>
  <c r="AQ83" i="49"/>
  <c r="AQ82" i="49" s="1"/>
  <c r="AQ81" i="49" s="1"/>
  <c r="AP83" i="49"/>
  <c r="AP82" i="49" s="1"/>
  <c r="AO83" i="49"/>
  <c r="AN83" i="49"/>
  <c r="AN82" i="49" s="1"/>
  <c r="AN81" i="49" s="1"/>
  <c r="AM83" i="49"/>
  <c r="AM82" i="49" s="1"/>
  <c r="AM81" i="49" s="1"/>
  <c r="AL83" i="49"/>
  <c r="AL82" i="49" s="1"/>
  <c r="AK83" i="49"/>
  <c r="AJ83" i="49"/>
  <c r="AI83" i="49"/>
  <c r="AI82" i="49" s="1"/>
  <c r="AI81" i="49" s="1"/>
  <c r="AH83" i="49"/>
  <c r="AH82" i="49" s="1"/>
  <c r="AG83" i="49"/>
  <c r="AR82" i="49"/>
  <c r="AR81" i="49" s="1"/>
  <c r="AO82" i="49"/>
  <c r="AK82" i="49"/>
  <c r="AK81" i="49" s="1"/>
  <c r="AJ82" i="49"/>
  <c r="AJ81" i="49" s="1"/>
  <c r="AG82" i="49"/>
  <c r="AP81" i="49"/>
  <c r="AO81" i="49"/>
  <c r="AL81" i="49"/>
  <c r="AH81" i="49"/>
  <c r="AG81" i="49"/>
  <c r="AR80" i="49"/>
  <c r="AQ80" i="49"/>
  <c r="AP80" i="49"/>
  <c r="AO80" i="49"/>
  <c r="AN80" i="49"/>
  <c r="AM80" i="49"/>
  <c r="AL80" i="49"/>
  <c r="AK80" i="49"/>
  <c r="AJ80" i="49"/>
  <c r="AI80" i="49"/>
  <c r="AH80" i="49"/>
  <c r="AG80" i="49"/>
  <c r="AS80" i="49" s="1"/>
  <c r="AR79" i="49"/>
  <c r="AR78" i="49" s="1"/>
  <c r="AQ79" i="49"/>
  <c r="AQ78" i="49" s="1"/>
  <c r="AP79" i="49"/>
  <c r="AP78" i="49" s="1"/>
  <c r="AO79" i="49"/>
  <c r="AN79" i="49"/>
  <c r="AM79" i="49"/>
  <c r="AM78" i="49" s="1"/>
  <c r="AL79" i="49"/>
  <c r="AL78" i="49" s="1"/>
  <c r="AK79" i="49"/>
  <c r="AJ79" i="49"/>
  <c r="AJ78" i="49" s="1"/>
  <c r="AI79" i="49"/>
  <c r="AI78" i="49" s="1"/>
  <c r="AH79" i="49"/>
  <c r="AH78" i="49" s="1"/>
  <c r="AG79" i="49"/>
  <c r="AS79" i="49" s="1"/>
  <c r="AO78" i="49"/>
  <c r="AN78" i="49"/>
  <c r="AK78" i="49"/>
  <c r="AG78" i="49"/>
  <c r="AR77" i="49"/>
  <c r="AQ77" i="49"/>
  <c r="AP77" i="49"/>
  <c r="AO77" i="49"/>
  <c r="AN77" i="49"/>
  <c r="AM77" i="49"/>
  <c r="AL77" i="49"/>
  <c r="AK77" i="49"/>
  <c r="AJ77" i="49"/>
  <c r="AI77" i="49"/>
  <c r="AH77" i="49"/>
  <c r="AG77" i="49"/>
  <c r="AS77" i="49" s="1"/>
  <c r="AR76" i="49"/>
  <c r="AQ76" i="49"/>
  <c r="AP76" i="49"/>
  <c r="AP75" i="49" s="1"/>
  <c r="AO76" i="49"/>
  <c r="AO75" i="49" s="1"/>
  <c r="AN76" i="49"/>
  <c r="AM76" i="49"/>
  <c r="AL76" i="49"/>
  <c r="AL75" i="49" s="1"/>
  <c r="AK76" i="49"/>
  <c r="AK75" i="49" s="1"/>
  <c r="AJ76" i="49"/>
  <c r="AI76" i="49"/>
  <c r="AH76" i="49"/>
  <c r="AH75" i="49" s="1"/>
  <c r="AG76" i="49"/>
  <c r="AS76" i="49" s="1"/>
  <c r="AR75" i="49"/>
  <c r="AQ75" i="49"/>
  <c r="AN75" i="49"/>
  <c r="AM75" i="49"/>
  <c r="AJ75" i="49"/>
  <c r="AI75" i="49"/>
  <c r="AR74" i="49"/>
  <c r="AQ74" i="49"/>
  <c r="AP74" i="49"/>
  <c r="AO74" i="49"/>
  <c r="AN74" i="49"/>
  <c r="AM74" i="49"/>
  <c r="AL74" i="49"/>
  <c r="AK74" i="49"/>
  <c r="AJ74" i="49"/>
  <c r="AJ72" i="49" s="1"/>
  <c r="AI74" i="49"/>
  <c r="AH74" i="49"/>
  <c r="AG74" i="49"/>
  <c r="AS74" i="49" s="1"/>
  <c r="AR73" i="49"/>
  <c r="AQ73" i="49"/>
  <c r="AP73" i="49"/>
  <c r="AP72" i="49" s="1"/>
  <c r="AP71" i="49" s="1"/>
  <c r="AO73" i="49"/>
  <c r="AO72" i="49" s="1"/>
  <c r="AO71" i="49" s="1"/>
  <c r="AN73" i="49"/>
  <c r="AM73" i="49"/>
  <c r="AL73" i="49"/>
  <c r="AK73" i="49"/>
  <c r="AK72" i="49" s="1"/>
  <c r="AK71" i="49" s="1"/>
  <c r="AJ73" i="49"/>
  <c r="AI73" i="49"/>
  <c r="AH73" i="49"/>
  <c r="AH72" i="49" s="1"/>
  <c r="AH71" i="49" s="1"/>
  <c r="AG73" i="49"/>
  <c r="AG72" i="49" s="1"/>
  <c r="AQ72" i="49"/>
  <c r="AM72" i="49"/>
  <c r="AM71" i="49" s="1"/>
  <c r="AL72" i="49"/>
  <c r="AL71" i="49" s="1"/>
  <c r="AI72" i="49"/>
  <c r="AQ71" i="49"/>
  <c r="AI71" i="49"/>
  <c r="AR70" i="49"/>
  <c r="AR68" i="49" s="1"/>
  <c r="AQ70" i="49"/>
  <c r="AP70" i="49"/>
  <c r="AO70" i="49"/>
  <c r="AN70" i="49"/>
  <c r="AN68" i="49" s="1"/>
  <c r="AM70" i="49"/>
  <c r="AL70" i="49"/>
  <c r="AK70" i="49"/>
  <c r="AJ70" i="49"/>
  <c r="AJ68" i="49" s="1"/>
  <c r="AI70" i="49"/>
  <c r="AH70" i="49"/>
  <c r="AG70" i="49"/>
  <c r="AS70" i="49" s="1"/>
  <c r="AR69" i="49"/>
  <c r="AQ69" i="49"/>
  <c r="AP69" i="49"/>
  <c r="AO69" i="49"/>
  <c r="AO68" i="49" s="1"/>
  <c r="AN69" i="49"/>
  <c r="AM69" i="49"/>
  <c r="AL69" i="49"/>
  <c r="AK69" i="49"/>
  <c r="AK68" i="49" s="1"/>
  <c r="AJ69" i="49"/>
  <c r="AI69" i="49"/>
  <c r="AH69" i="49"/>
  <c r="AG69" i="49"/>
  <c r="AG68" i="49" s="1"/>
  <c r="AQ68" i="49"/>
  <c r="AP68" i="49"/>
  <c r="AM68" i="49"/>
  <c r="AL68" i="49"/>
  <c r="AI68" i="49"/>
  <c r="AH68" i="49"/>
  <c r="AR67" i="49"/>
  <c r="AQ67" i="49"/>
  <c r="AQ65" i="49" s="1"/>
  <c r="AP67" i="49"/>
  <c r="AO67" i="49"/>
  <c r="AN67" i="49"/>
  <c r="AM67" i="49"/>
  <c r="AM65" i="49" s="1"/>
  <c r="AL67" i="49"/>
  <c r="AK67" i="49"/>
  <c r="AJ67" i="49"/>
  <c r="AI67" i="49"/>
  <c r="AI65" i="49" s="1"/>
  <c r="AH67" i="49"/>
  <c r="AG67" i="49"/>
  <c r="AS67" i="49" s="1"/>
  <c r="AR66" i="49"/>
  <c r="AQ66" i="49"/>
  <c r="AP66" i="49"/>
  <c r="AO66" i="49"/>
  <c r="AN66" i="49"/>
  <c r="AM66" i="49"/>
  <c r="AL66" i="49"/>
  <c r="AK66" i="49"/>
  <c r="AK65" i="49" s="1"/>
  <c r="AK61" i="49" s="1"/>
  <c r="AJ66" i="49"/>
  <c r="AI66" i="49"/>
  <c r="AH66" i="49"/>
  <c r="AG66" i="49"/>
  <c r="AS66" i="49" s="1"/>
  <c r="AP65" i="49"/>
  <c r="AO65" i="49"/>
  <c r="AL65" i="49"/>
  <c r="AH65" i="49"/>
  <c r="AG65" i="49"/>
  <c r="AR64" i="49"/>
  <c r="AQ64" i="49"/>
  <c r="AP64" i="49"/>
  <c r="AP62" i="49" s="1"/>
  <c r="AP61" i="49" s="1"/>
  <c r="AO64" i="49"/>
  <c r="AN64" i="49"/>
  <c r="AM64" i="49"/>
  <c r="AL64" i="49"/>
  <c r="AL62" i="49" s="1"/>
  <c r="AK64" i="49"/>
  <c r="AJ64" i="49"/>
  <c r="AI64" i="49"/>
  <c r="AH64" i="49"/>
  <c r="AH62" i="49" s="1"/>
  <c r="AH61" i="49" s="1"/>
  <c r="AG64" i="49"/>
  <c r="AS64" i="49" s="1"/>
  <c r="AR63" i="49"/>
  <c r="AR62" i="49" s="1"/>
  <c r="AQ63" i="49"/>
  <c r="AQ62" i="49" s="1"/>
  <c r="AP63" i="49"/>
  <c r="AO63" i="49"/>
  <c r="AN63" i="49"/>
  <c r="AM63" i="49"/>
  <c r="AM62" i="49" s="1"/>
  <c r="AM61" i="49" s="1"/>
  <c r="AL63" i="49"/>
  <c r="AK63" i="49"/>
  <c r="AJ63" i="49"/>
  <c r="AJ62" i="49" s="1"/>
  <c r="AI63" i="49"/>
  <c r="AI62" i="49" s="1"/>
  <c r="AH63" i="49"/>
  <c r="AG63" i="49"/>
  <c r="AS63" i="49" s="1"/>
  <c r="AO62" i="49"/>
  <c r="AO61" i="49" s="1"/>
  <c r="AN62" i="49"/>
  <c r="AK62" i="49"/>
  <c r="AG62" i="49"/>
  <c r="AL61" i="49"/>
  <c r="AR60" i="49"/>
  <c r="AQ60" i="49"/>
  <c r="AP60" i="49"/>
  <c r="AP58" i="49" s="1"/>
  <c r="AO60" i="49"/>
  <c r="AN60" i="49"/>
  <c r="AM60" i="49"/>
  <c r="AL60" i="49"/>
  <c r="AL58" i="49" s="1"/>
  <c r="AK60" i="49"/>
  <c r="AJ60" i="49"/>
  <c r="AI60" i="49"/>
  <c r="AH60" i="49"/>
  <c r="AH58" i="49" s="1"/>
  <c r="AG60" i="49"/>
  <c r="AR59" i="49"/>
  <c r="AQ59" i="49"/>
  <c r="AQ58" i="49" s="1"/>
  <c r="AP59" i="49"/>
  <c r="AO59" i="49"/>
  <c r="AN59" i="49"/>
  <c r="AN58" i="49" s="1"/>
  <c r="AM59" i="49"/>
  <c r="AM58" i="49" s="1"/>
  <c r="AL59" i="49"/>
  <c r="AK59" i="49"/>
  <c r="AJ59" i="49"/>
  <c r="AI59" i="49"/>
  <c r="AI58" i="49" s="1"/>
  <c r="AH59" i="49"/>
  <c r="AG59" i="49"/>
  <c r="AR58" i="49"/>
  <c r="AO58" i="49"/>
  <c r="AK58" i="49"/>
  <c r="AJ58" i="49"/>
  <c r="AG58" i="49"/>
  <c r="AR57" i="49"/>
  <c r="AQ57" i="49"/>
  <c r="AP57" i="49"/>
  <c r="AO57" i="49"/>
  <c r="AO55" i="49" s="1"/>
  <c r="AN57" i="49"/>
  <c r="AM57" i="49"/>
  <c r="AL57" i="49"/>
  <c r="AK57" i="49"/>
  <c r="AK55" i="49" s="1"/>
  <c r="AJ57" i="49"/>
  <c r="AI57" i="49"/>
  <c r="AH57" i="49"/>
  <c r="AG57" i="49"/>
  <c r="AG55" i="49" s="1"/>
  <c r="AR56" i="49"/>
  <c r="AQ56" i="49"/>
  <c r="AP56" i="49"/>
  <c r="AP55" i="49" s="1"/>
  <c r="AO56" i="49"/>
  <c r="AN56" i="49"/>
  <c r="AM56" i="49"/>
  <c r="AM55" i="49" s="1"/>
  <c r="AL56" i="49"/>
  <c r="AK56" i="49"/>
  <c r="AJ56" i="49"/>
  <c r="AI56" i="49"/>
  <c r="AH56" i="49"/>
  <c r="AH55" i="49" s="1"/>
  <c r="AG56" i="49"/>
  <c r="AR55" i="49"/>
  <c r="AQ55" i="49"/>
  <c r="AN55" i="49"/>
  <c r="AJ55" i="49"/>
  <c r="AI55" i="49"/>
  <c r="AR54" i="49"/>
  <c r="AQ54" i="49"/>
  <c r="AP54" i="49"/>
  <c r="AO54" i="49"/>
  <c r="AN54" i="49"/>
  <c r="AM54" i="49"/>
  <c r="AL54" i="49"/>
  <c r="AK54" i="49"/>
  <c r="AJ54" i="49"/>
  <c r="AI54" i="49"/>
  <c r="AH54" i="49"/>
  <c r="AG54" i="49"/>
  <c r="AS54" i="49" s="1"/>
  <c r="AR53" i="49"/>
  <c r="AQ53" i="49"/>
  <c r="AP53" i="49"/>
  <c r="AO53" i="49"/>
  <c r="AN53" i="49"/>
  <c r="AM53" i="49"/>
  <c r="AM52" i="49" s="1"/>
  <c r="AM51" i="49" s="1"/>
  <c r="AL53" i="49"/>
  <c r="AL52" i="49" s="1"/>
  <c r="AK53" i="49"/>
  <c r="AJ53" i="49"/>
  <c r="AI53" i="49"/>
  <c r="AI52" i="49" s="1"/>
  <c r="AI51" i="49" s="1"/>
  <c r="AH53" i="49"/>
  <c r="AH52" i="49" s="1"/>
  <c r="AR52" i="49"/>
  <c r="AQ52" i="49"/>
  <c r="AQ51" i="49" s="1"/>
  <c r="AP52" i="49"/>
  <c r="AP51" i="49" s="1"/>
  <c r="AN52" i="49"/>
  <c r="AJ52" i="49"/>
  <c r="AJ51" i="49" s="1"/>
  <c r="AR51" i="49"/>
  <c r="F12" i="44"/>
  <c r="AS104" i="44"/>
  <c r="AS102" i="44"/>
  <c r="AS101" i="44"/>
  <c r="AS100" i="44"/>
  <c r="AS99" i="44"/>
  <c r="AS98" i="44"/>
  <c r="AS97" i="44"/>
  <c r="AS96" i="44"/>
  <c r="AS95" i="44"/>
  <c r="AS94" i="44"/>
  <c r="AS93" i="44"/>
  <c r="AS92" i="44"/>
  <c r="AS91" i="44"/>
  <c r="AS90" i="44"/>
  <c r="AS89" i="44"/>
  <c r="AS88" i="44"/>
  <c r="AS87" i="44"/>
  <c r="AS86" i="44"/>
  <c r="AS85" i="44"/>
  <c r="AS84" i="44"/>
  <c r="AS83" i="44"/>
  <c r="AS82" i="44"/>
  <c r="AS81" i="44"/>
  <c r="AS80" i="44"/>
  <c r="AS79" i="44"/>
  <c r="AS78" i="44"/>
  <c r="AS77" i="44"/>
  <c r="AS76" i="44"/>
  <c r="AS75" i="44"/>
  <c r="AS74" i="44"/>
  <c r="AS73" i="44"/>
  <c r="AS72" i="44"/>
  <c r="AS71" i="44"/>
  <c r="AS70" i="44"/>
  <c r="AS69" i="44"/>
  <c r="AS68" i="44"/>
  <c r="AS67" i="44"/>
  <c r="AS66" i="44"/>
  <c r="AS65" i="44"/>
  <c r="AS64" i="44"/>
  <c r="AS63" i="44"/>
  <c r="AS62" i="44"/>
  <c r="AS60" i="44"/>
  <c r="AS59" i="44"/>
  <c r="AS58" i="44"/>
  <c r="AS57" i="44"/>
  <c r="AS56" i="44"/>
  <c r="AS55" i="44"/>
  <c r="AS54" i="44"/>
  <c r="AS53" i="44"/>
  <c r="AS52" i="44"/>
  <c r="AS51" i="44"/>
  <c r="AH100" i="44"/>
  <c r="AI100" i="44"/>
  <c r="AJ100" i="44"/>
  <c r="AK100" i="44"/>
  <c r="AL100" i="44"/>
  <c r="AM100" i="44"/>
  <c r="AN100" i="44"/>
  <c r="AO100" i="44"/>
  <c r="AP100" i="44"/>
  <c r="AQ100" i="44"/>
  <c r="AR100" i="44"/>
  <c r="AH101" i="44"/>
  <c r="AI101" i="44"/>
  <c r="AJ101" i="44"/>
  <c r="AK101" i="44"/>
  <c r="AL101" i="44"/>
  <c r="AM101" i="44"/>
  <c r="AN101" i="44"/>
  <c r="AO101" i="44"/>
  <c r="AP101" i="44"/>
  <c r="AQ101" i="44"/>
  <c r="AR101" i="44"/>
  <c r="AH97" i="44"/>
  <c r="AI97" i="44"/>
  <c r="AJ97" i="44"/>
  <c r="AK97" i="44"/>
  <c r="AL97" i="44"/>
  <c r="AM97" i="44"/>
  <c r="AN97" i="44"/>
  <c r="AO97" i="44"/>
  <c r="AP97" i="44"/>
  <c r="AQ97" i="44"/>
  <c r="AR97" i="44"/>
  <c r="AH98" i="44"/>
  <c r="AI98" i="44"/>
  <c r="AJ98" i="44"/>
  <c r="AK98" i="44"/>
  <c r="AL98" i="44"/>
  <c r="AM98" i="44"/>
  <c r="AN98" i="44"/>
  <c r="AO98" i="44"/>
  <c r="AP98" i="44"/>
  <c r="AQ98" i="44"/>
  <c r="AR98" i="44"/>
  <c r="AH94" i="44"/>
  <c r="AI94" i="44"/>
  <c r="AJ94" i="44"/>
  <c r="AK94" i="44"/>
  <c r="AL94" i="44"/>
  <c r="AM94" i="44"/>
  <c r="AN94" i="44"/>
  <c r="AO94" i="44"/>
  <c r="AP94" i="44"/>
  <c r="AQ94" i="44"/>
  <c r="AR94" i="44"/>
  <c r="AH95" i="44"/>
  <c r="AI95" i="44"/>
  <c r="AJ95" i="44"/>
  <c r="AK95" i="44"/>
  <c r="AL95" i="44"/>
  <c r="AM95" i="44"/>
  <c r="AN95" i="44"/>
  <c r="AO95" i="44"/>
  <c r="AP95" i="44"/>
  <c r="AQ95" i="44"/>
  <c r="AR95" i="44"/>
  <c r="AH90" i="44"/>
  <c r="AI90" i="44"/>
  <c r="AJ90" i="44"/>
  <c r="AK90" i="44"/>
  <c r="AL90" i="44"/>
  <c r="AM90" i="44"/>
  <c r="AN90" i="44"/>
  <c r="AO90" i="44"/>
  <c r="AP90" i="44"/>
  <c r="AQ90" i="44"/>
  <c r="AR90" i="44"/>
  <c r="AH91" i="44"/>
  <c r="AI91" i="44"/>
  <c r="AJ91" i="44"/>
  <c r="AK91" i="44"/>
  <c r="AL91" i="44"/>
  <c r="AM91" i="44"/>
  <c r="AN91" i="44"/>
  <c r="AO91" i="44"/>
  <c r="AP91" i="44"/>
  <c r="AQ91" i="44"/>
  <c r="AR91" i="44"/>
  <c r="AH87" i="44"/>
  <c r="AI87" i="44"/>
  <c r="AJ87" i="44"/>
  <c r="AK87" i="44"/>
  <c r="AL87" i="44"/>
  <c r="AM87" i="44"/>
  <c r="AN87" i="44"/>
  <c r="AO87" i="44"/>
  <c r="AP87" i="44"/>
  <c r="AQ87" i="44"/>
  <c r="AR87" i="44"/>
  <c r="AH88" i="44"/>
  <c r="AI88" i="44"/>
  <c r="AJ88" i="44"/>
  <c r="AK88" i="44"/>
  <c r="AL88" i="44"/>
  <c r="AM88" i="44"/>
  <c r="AN88" i="44"/>
  <c r="AO88" i="44"/>
  <c r="AP88" i="44"/>
  <c r="AQ88" i="44"/>
  <c r="AR88" i="44"/>
  <c r="AH83" i="44"/>
  <c r="AI83" i="44"/>
  <c r="AJ83" i="44"/>
  <c r="AK83" i="44"/>
  <c r="AL83" i="44"/>
  <c r="AM83" i="44"/>
  <c r="AN83" i="44"/>
  <c r="AO83" i="44"/>
  <c r="AP83" i="44"/>
  <c r="AQ83" i="44"/>
  <c r="AR83" i="44"/>
  <c r="AH84" i="44"/>
  <c r="AI84" i="44"/>
  <c r="AJ84" i="44"/>
  <c r="AK84" i="44"/>
  <c r="AL84" i="44"/>
  <c r="AM84" i="44"/>
  <c r="AN84" i="44"/>
  <c r="AO84" i="44"/>
  <c r="AP84" i="44"/>
  <c r="AQ84" i="44"/>
  <c r="AR84" i="44"/>
  <c r="AH79" i="44"/>
  <c r="AI79" i="44"/>
  <c r="AJ79" i="44"/>
  <c r="AK79" i="44"/>
  <c r="AL79" i="44"/>
  <c r="AM79" i="44"/>
  <c r="AN79" i="44"/>
  <c r="AO79" i="44"/>
  <c r="AP79" i="44"/>
  <c r="AQ79" i="44"/>
  <c r="AR79" i="44"/>
  <c r="AH80" i="44"/>
  <c r="AI80" i="44"/>
  <c r="AJ80" i="44"/>
  <c r="AK80" i="44"/>
  <c r="AL80" i="44"/>
  <c r="AM80" i="44"/>
  <c r="AN80" i="44"/>
  <c r="AO80" i="44"/>
  <c r="AP80" i="44"/>
  <c r="AQ80" i="44"/>
  <c r="AR80" i="44"/>
  <c r="AH76" i="44"/>
  <c r="AI76" i="44"/>
  <c r="AJ76" i="44"/>
  <c r="AK76" i="44"/>
  <c r="AL76" i="44"/>
  <c r="AM76" i="44"/>
  <c r="AN76" i="44"/>
  <c r="AO76" i="44"/>
  <c r="AP76" i="44"/>
  <c r="AQ76" i="44"/>
  <c r="AR76" i="44"/>
  <c r="AH77" i="44"/>
  <c r="AI77" i="44"/>
  <c r="AJ77" i="44"/>
  <c r="AK77" i="44"/>
  <c r="AL77" i="44"/>
  <c r="AM77" i="44"/>
  <c r="AN77" i="44"/>
  <c r="AO77" i="44"/>
  <c r="AP77" i="44"/>
  <c r="AQ77" i="44"/>
  <c r="AR77" i="44"/>
  <c r="AH73" i="44"/>
  <c r="AI73" i="44"/>
  <c r="AJ73" i="44"/>
  <c r="AK73" i="44"/>
  <c r="AL73" i="44"/>
  <c r="AM73" i="44"/>
  <c r="AN73" i="44"/>
  <c r="AO73" i="44"/>
  <c r="AP73" i="44"/>
  <c r="AQ73" i="44"/>
  <c r="AR73" i="44"/>
  <c r="AH74" i="44"/>
  <c r="AI74" i="44"/>
  <c r="AJ74" i="44"/>
  <c r="AK74" i="44"/>
  <c r="AL74" i="44"/>
  <c r="AM74" i="44"/>
  <c r="AN74" i="44"/>
  <c r="AO74" i="44"/>
  <c r="AP74" i="44"/>
  <c r="AQ74" i="44"/>
  <c r="AR74" i="44"/>
  <c r="AH69" i="44"/>
  <c r="AI69" i="44"/>
  <c r="AJ69" i="44"/>
  <c r="AK69" i="44"/>
  <c r="AL69" i="44"/>
  <c r="AM69" i="44"/>
  <c r="AN69" i="44"/>
  <c r="AO69" i="44"/>
  <c r="AP69" i="44"/>
  <c r="AQ69" i="44"/>
  <c r="AR69" i="44"/>
  <c r="AH70" i="44"/>
  <c r="AI70" i="44"/>
  <c r="AJ70" i="44"/>
  <c r="AK70" i="44"/>
  <c r="AL70" i="44"/>
  <c r="AM70" i="44"/>
  <c r="AN70" i="44"/>
  <c r="AO70" i="44"/>
  <c r="AP70" i="44"/>
  <c r="AQ70" i="44"/>
  <c r="AR70" i="44"/>
  <c r="AH66" i="44"/>
  <c r="AI66" i="44"/>
  <c r="AJ66" i="44"/>
  <c r="AK66" i="44"/>
  <c r="AL66" i="44"/>
  <c r="AM66" i="44"/>
  <c r="AN66" i="44"/>
  <c r="AO66" i="44"/>
  <c r="AP66" i="44"/>
  <c r="AQ66" i="44"/>
  <c r="AR66" i="44"/>
  <c r="AH67" i="44"/>
  <c r="AI67" i="44"/>
  <c r="AJ67" i="44"/>
  <c r="AK67" i="44"/>
  <c r="AL67" i="44"/>
  <c r="AM67" i="44"/>
  <c r="AN67" i="44"/>
  <c r="AO67" i="44"/>
  <c r="AP67" i="44"/>
  <c r="AQ67" i="44"/>
  <c r="AR67" i="44"/>
  <c r="AH63" i="44"/>
  <c r="AI63" i="44"/>
  <c r="AJ63" i="44"/>
  <c r="AK63" i="44"/>
  <c r="AL63" i="44"/>
  <c r="AM63" i="44"/>
  <c r="AN63" i="44"/>
  <c r="AO63" i="44"/>
  <c r="AP63" i="44"/>
  <c r="AQ63" i="44"/>
  <c r="AR63" i="44"/>
  <c r="AH64" i="44"/>
  <c r="AI64" i="44"/>
  <c r="AJ64" i="44"/>
  <c r="AK64" i="44"/>
  <c r="AL64" i="44"/>
  <c r="AM64" i="44"/>
  <c r="AN64" i="44"/>
  <c r="AO64" i="44"/>
  <c r="AP64" i="44"/>
  <c r="AQ64" i="44"/>
  <c r="AR64" i="44"/>
  <c r="AH59" i="44"/>
  <c r="AI59" i="44"/>
  <c r="AJ59" i="44"/>
  <c r="AK59" i="44"/>
  <c r="AL59" i="44"/>
  <c r="AM59" i="44"/>
  <c r="AN59" i="44"/>
  <c r="AO59" i="44"/>
  <c r="AP59" i="44"/>
  <c r="AQ59" i="44"/>
  <c r="AR59" i="44"/>
  <c r="AH60" i="44"/>
  <c r="AI60" i="44"/>
  <c r="AJ60" i="44"/>
  <c r="AK60" i="44"/>
  <c r="AL60" i="44"/>
  <c r="AM60" i="44"/>
  <c r="AN60" i="44"/>
  <c r="AO60" i="44"/>
  <c r="AP60" i="44"/>
  <c r="AQ60" i="44"/>
  <c r="AR60" i="44"/>
  <c r="AH56" i="44"/>
  <c r="AI56" i="44"/>
  <c r="AJ56" i="44"/>
  <c r="AK56" i="44"/>
  <c r="AL56" i="44"/>
  <c r="AM56" i="44"/>
  <c r="AN56" i="44"/>
  <c r="AO56" i="44"/>
  <c r="AP56" i="44"/>
  <c r="AQ56" i="44"/>
  <c r="AR56" i="44"/>
  <c r="AH57" i="44"/>
  <c r="AI57" i="44"/>
  <c r="AJ57" i="44"/>
  <c r="AK57" i="44"/>
  <c r="AL57" i="44"/>
  <c r="AM57" i="44"/>
  <c r="AN57" i="44"/>
  <c r="AO57" i="44"/>
  <c r="AP57" i="44"/>
  <c r="AQ57" i="44"/>
  <c r="AR57" i="44"/>
  <c r="AH53" i="44"/>
  <c r="AI53" i="44"/>
  <c r="AJ53" i="44"/>
  <c r="AK53" i="44"/>
  <c r="AL53" i="44"/>
  <c r="AM53" i="44"/>
  <c r="AN53" i="44"/>
  <c r="AO53" i="44"/>
  <c r="AP53" i="44"/>
  <c r="AQ53" i="44"/>
  <c r="AR53" i="44"/>
  <c r="AH54" i="44"/>
  <c r="AI54" i="44"/>
  <c r="AJ54" i="44"/>
  <c r="AK54" i="44"/>
  <c r="AL54" i="44"/>
  <c r="AM54" i="44"/>
  <c r="AN54" i="44"/>
  <c r="AO54" i="44"/>
  <c r="AP54" i="44"/>
  <c r="AQ54" i="44"/>
  <c r="AR54" i="44"/>
  <c r="AG102" i="44"/>
  <c r="AG101" i="44"/>
  <c r="AG100" i="44"/>
  <c r="AG98" i="44"/>
  <c r="AG97" i="44"/>
  <c r="AG95" i="44"/>
  <c r="AG94" i="44"/>
  <c r="AG91" i="44"/>
  <c r="AG90" i="44"/>
  <c r="AG88" i="44"/>
  <c r="AG87" i="44"/>
  <c r="AG84" i="44"/>
  <c r="AG83" i="44"/>
  <c r="AG80" i="44"/>
  <c r="AG79" i="44"/>
  <c r="AG77" i="44"/>
  <c r="AG76" i="44"/>
  <c r="AG74" i="44"/>
  <c r="AG73" i="44"/>
  <c r="AG70" i="44"/>
  <c r="AG69" i="44"/>
  <c r="AG67" i="44"/>
  <c r="AG66" i="44"/>
  <c r="AG64" i="44"/>
  <c r="AG63" i="44"/>
  <c r="AG60" i="44"/>
  <c r="AG58" i="44" s="1"/>
  <c r="AG59" i="44"/>
  <c r="AG57" i="44"/>
  <c r="AG56" i="44"/>
  <c r="AG54" i="44"/>
  <c r="AG53" i="44"/>
  <c r="AN51" i="49" l="1"/>
  <c r="AR61" i="49"/>
  <c r="AR102" i="49" s="1"/>
  <c r="AS78" i="49"/>
  <c r="AS81" i="49"/>
  <c r="AG92" i="49"/>
  <c r="AS93" i="49"/>
  <c r="AS62" i="49"/>
  <c r="AJ71" i="49"/>
  <c r="AP102" i="49"/>
  <c r="AH51" i="49"/>
  <c r="AH102" i="49" s="1"/>
  <c r="AS58" i="49"/>
  <c r="AL55" i="49"/>
  <c r="AS55" i="49" s="1"/>
  <c r="AS73" i="49"/>
  <c r="AS97" i="49"/>
  <c r="AS99" i="49"/>
  <c r="AS101" i="49"/>
  <c r="AS82" i="49"/>
  <c r="AS94" i="49"/>
  <c r="AG52" i="49"/>
  <c r="AK52" i="49"/>
  <c r="AK51" i="49" s="1"/>
  <c r="AK102" i="49" s="1"/>
  <c r="AO52" i="49"/>
  <c r="AO51" i="49" s="1"/>
  <c r="AO102" i="49" s="1"/>
  <c r="AS53" i="49"/>
  <c r="AS56" i="49"/>
  <c r="AS57" i="49"/>
  <c r="AS59" i="49"/>
  <c r="AS60" i="49"/>
  <c r="AG61" i="49"/>
  <c r="AI61" i="49"/>
  <c r="AQ61" i="49"/>
  <c r="AQ102" i="49" s="1"/>
  <c r="AJ65" i="49"/>
  <c r="AJ61" i="49" s="1"/>
  <c r="AJ102" i="49" s="1"/>
  <c r="AN65" i="49"/>
  <c r="AN61" i="49" s="1"/>
  <c r="AR65" i="49"/>
  <c r="AS68" i="49"/>
  <c r="AS69" i="49"/>
  <c r="AS83" i="49"/>
  <c r="AS84" i="49"/>
  <c r="AG85" i="49"/>
  <c r="AI85" i="49"/>
  <c r="AI102" i="49" s="1"/>
  <c r="AM85" i="49"/>
  <c r="AM102" i="49" s="1"/>
  <c r="AQ85" i="49"/>
  <c r="AS95" i="49"/>
  <c r="AN72" i="49"/>
  <c r="AN71" i="49" s="1"/>
  <c r="AR72" i="49"/>
  <c r="AR71" i="49" s="1"/>
  <c r="AQ93" i="49"/>
  <c r="AQ92" i="49" s="1"/>
  <c r="AJ96" i="49"/>
  <c r="AJ92" i="49" s="1"/>
  <c r="AG75" i="49"/>
  <c r="AS75" i="49" s="1"/>
  <c r="AG99" i="44"/>
  <c r="AG96" i="44"/>
  <c r="AG93" i="44"/>
  <c r="AG92" i="44" s="1"/>
  <c r="AG89" i="44"/>
  <c r="AG86" i="44"/>
  <c r="AG85" i="44" s="1"/>
  <c r="AG82" i="44"/>
  <c r="AG81" i="44" s="1"/>
  <c r="AG78" i="44"/>
  <c r="AG75" i="44"/>
  <c r="AG72" i="44"/>
  <c r="AG71" i="44" s="1"/>
  <c r="AG68" i="44"/>
  <c r="AG65" i="44"/>
  <c r="AG62" i="44"/>
  <c r="AG52" i="44"/>
  <c r="E22" i="32"/>
  <c r="E21" i="32"/>
  <c r="AS52" i="49" l="1"/>
  <c r="AG51" i="49"/>
  <c r="AG71" i="49"/>
  <c r="AS71" i="49" s="1"/>
  <c r="AS92" i="49"/>
  <c r="AS96" i="49"/>
  <c r="AS72" i="49"/>
  <c r="AL51" i="49"/>
  <c r="AL102" i="49" s="1"/>
  <c r="AS65" i="49"/>
  <c r="AN102" i="49"/>
  <c r="AS85" i="49"/>
  <c r="AS61" i="49"/>
  <c r="AG61" i="44"/>
  <c r="AG102" i="49" l="1"/>
  <c r="AS102" i="49" s="1"/>
  <c r="AS104" i="49" s="1"/>
  <c r="AS51" i="49"/>
  <c r="G16" i="38" l="1"/>
  <c r="C111" i="50"/>
  <c r="C110" i="50"/>
  <c r="C109" i="50"/>
  <c r="C108" i="50"/>
  <c r="C107" i="50"/>
  <c r="C106" i="50"/>
  <c r="AK96" i="50"/>
  <c r="T96" i="50"/>
  <c r="C96" i="50"/>
  <c r="AX95" i="50"/>
  <c r="AW95" i="50"/>
  <c r="AV95" i="50"/>
  <c r="AU95" i="50"/>
  <c r="AT95" i="50"/>
  <c r="AS95" i="50"/>
  <c r="AR95" i="50"/>
  <c r="AQ95" i="50"/>
  <c r="AP95" i="50"/>
  <c r="AO95" i="50"/>
  <c r="AN95" i="50"/>
  <c r="AM95" i="50"/>
  <c r="AY95" i="50" s="1"/>
  <c r="Q95" i="50"/>
  <c r="F30" i="50" s="1"/>
  <c r="AX94" i="50"/>
  <c r="AW94" i="50"/>
  <c r="AV94" i="50"/>
  <c r="AV93" i="50" s="1"/>
  <c r="AU94" i="50"/>
  <c r="AT94" i="50"/>
  <c r="AS94" i="50"/>
  <c r="AR94" i="50"/>
  <c r="AR93" i="50" s="1"/>
  <c r="AQ94" i="50"/>
  <c r="AP94" i="50"/>
  <c r="AO94" i="50"/>
  <c r="AN94" i="50"/>
  <c r="AN93" i="50" s="1"/>
  <c r="AM94" i="50"/>
  <c r="AY94" i="50" s="1"/>
  <c r="Q94" i="50"/>
  <c r="AX93" i="50"/>
  <c r="AW93" i="50"/>
  <c r="AU93" i="50"/>
  <c r="AT93" i="50"/>
  <c r="AS93" i="50"/>
  <c r="AQ93" i="50"/>
  <c r="AP93" i="50"/>
  <c r="AO93" i="50"/>
  <c r="AM93" i="50"/>
  <c r="P93" i="50"/>
  <c r="O93" i="50"/>
  <c r="N93" i="50"/>
  <c r="M93" i="50"/>
  <c r="L93" i="50"/>
  <c r="K93" i="50"/>
  <c r="J93" i="50"/>
  <c r="I93" i="50"/>
  <c r="H93" i="50"/>
  <c r="G93" i="50"/>
  <c r="F93" i="50"/>
  <c r="E93" i="50"/>
  <c r="AX92" i="50"/>
  <c r="AW92" i="50"/>
  <c r="AV92" i="50"/>
  <c r="AU92" i="50"/>
  <c r="AU90" i="50" s="1"/>
  <c r="AU86" i="50" s="1"/>
  <c r="AT92" i="50"/>
  <c r="AS92" i="50"/>
  <c r="AR92" i="50"/>
  <c r="AQ92" i="50"/>
  <c r="AQ90" i="50" s="1"/>
  <c r="AP92" i="50"/>
  <c r="AO92" i="50"/>
  <c r="AN92" i="50"/>
  <c r="AM92" i="50"/>
  <c r="AM90" i="50" s="1"/>
  <c r="Q92" i="50"/>
  <c r="AX91" i="50"/>
  <c r="AW91" i="50"/>
  <c r="AV91" i="50"/>
  <c r="AU91" i="50"/>
  <c r="AT91" i="50"/>
  <c r="AS91" i="50"/>
  <c r="AS90" i="50" s="1"/>
  <c r="AR91" i="50"/>
  <c r="AQ91" i="50"/>
  <c r="AP91" i="50"/>
  <c r="AO91" i="50"/>
  <c r="AO90" i="50" s="1"/>
  <c r="AN91" i="50"/>
  <c r="AM91" i="50"/>
  <c r="Q91" i="50"/>
  <c r="AX90" i="50"/>
  <c r="AW90" i="50"/>
  <c r="AV90" i="50"/>
  <c r="AT90" i="50"/>
  <c r="AR90" i="50"/>
  <c r="AP90" i="50"/>
  <c r="AN90" i="50"/>
  <c r="P90" i="50"/>
  <c r="O90" i="50"/>
  <c r="N90" i="50"/>
  <c r="M90" i="50"/>
  <c r="L90" i="50"/>
  <c r="K90" i="50"/>
  <c r="J90" i="50"/>
  <c r="I90" i="50"/>
  <c r="H90" i="50"/>
  <c r="G90" i="50"/>
  <c r="F90" i="50"/>
  <c r="E90" i="50"/>
  <c r="Q90" i="50" s="1"/>
  <c r="AX89" i="50"/>
  <c r="AW89" i="50"/>
  <c r="AV89" i="50"/>
  <c r="AU89" i="50"/>
  <c r="AT89" i="50"/>
  <c r="AS89" i="50"/>
  <c r="AR89" i="50"/>
  <c r="AQ89" i="50"/>
  <c r="AP89" i="50"/>
  <c r="AO89" i="50"/>
  <c r="AN89" i="50"/>
  <c r="AM89" i="50"/>
  <c r="Q89" i="50"/>
  <c r="AX88" i="50"/>
  <c r="AW88" i="50"/>
  <c r="AV88" i="50"/>
  <c r="AU88" i="50"/>
  <c r="AT88" i="50"/>
  <c r="AS88" i="50"/>
  <c r="AR88" i="50"/>
  <c r="AQ88" i="50"/>
  <c r="AP88" i="50"/>
  <c r="AO88" i="50"/>
  <c r="AN88" i="50"/>
  <c r="AM88" i="50"/>
  <c r="Q88" i="50"/>
  <c r="AX87" i="50"/>
  <c r="AW87" i="50"/>
  <c r="AW86" i="50" s="1"/>
  <c r="AU87" i="50"/>
  <c r="AT87" i="50"/>
  <c r="AS87" i="50"/>
  <c r="AS86" i="50" s="1"/>
  <c r="AQ87" i="50"/>
  <c r="AP87" i="50"/>
  <c r="AO87" i="50"/>
  <c r="AO86" i="50" s="1"/>
  <c r="AM87" i="50"/>
  <c r="P87" i="50"/>
  <c r="O87" i="50"/>
  <c r="N87" i="50"/>
  <c r="M87" i="50"/>
  <c r="L87" i="50"/>
  <c r="K87" i="50"/>
  <c r="J87" i="50"/>
  <c r="I87" i="50"/>
  <c r="H87" i="50"/>
  <c r="G87" i="50"/>
  <c r="F87" i="50"/>
  <c r="E87" i="50"/>
  <c r="Q87" i="50" s="1"/>
  <c r="AQ86" i="50"/>
  <c r="AX85" i="50"/>
  <c r="AW85" i="50"/>
  <c r="AV85" i="50"/>
  <c r="AU85" i="50"/>
  <c r="AU83" i="50" s="1"/>
  <c r="AT85" i="50"/>
  <c r="AS85" i="50"/>
  <c r="AR85" i="50"/>
  <c r="AQ85" i="50"/>
  <c r="AQ83" i="50" s="1"/>
  <c r="AP85" i="50"/>
  <c r="AO85" i="50"/>
  <c r="AN85" i="50"/>
  <c r="AM85" i="50"/>
  <c r="AM83" i="50" s="1"/>
  <c r="Q85" i="50"/>
  <c r="AX84" i="50"/>
  <c r="AW84" i="50"/>
  <c r="AW83" i="50" s="1"/>
  <c r="AV84" i="50"/>
  <c r="AU84" i="50"/>
  <c r="AT84" i="50"/>
  <c r="AS84" i="50"/>
  <c r="AR84" i="50"/>
  <c r="AQ84" i="50"/>
  <c r="AP84" i="50"/>
  <c r="AO84" i="50"/>
  <c r="AN84" i="50"/>
  <c r="AM84" i="50"/>
  <c r="AY84" i="50" s="1"/>
  <c r="Q84" i="50"/>
  <c r="AX83" i="50"/>
  <c r="AV83" i="50"/>
  <c r="AT83" i="50"/>
  <c r="AS83" i="50"/>
  <c r="AR83" i="50"/>
  <c r="AP83" i="50"/>
  <c r="AO83" i="50"/>
  <c r="AN83" i="50"/>
  <c r="P83" i="50"/>
  <c r="O83" i="50"/>
  <c r="N83" i="50"/>
  <c r="M83" i="50"/>
  <c r="L83" i="50"/>
  <c r="K83" i="50"/>
  <c r="J83" i="50"/>
  <c r="I83" i="50"/>
  <c r="H83" i="50"/>
  <c r="G83" i="50"/>
  <c r="F83" i="50"/>
  <c r="E83" i="50"/>
  <c r="AX82" i="50"/>
  <c r="AW82" i="50"/>
  <c r="AV82" i="50"/>
  <c r="AU82" i="50"/>
  <c r="AT82" i="50"/>
  <c r="AS82" i="50"/>
  <c r="AR82" i="50"/>
  <c r="AQ82" i="50"/>
  <c r="AP82" i="50"/>
  <c r="AO82" i="50"/>
  <c r="AN82" i="50"/>
  <c r="AM82" i="50"/>
  <c r="Q82" i="50"/>
  <c r="AX81" i="50"/>
  <c r="AW81" i="50"/>
  <c r="AW80" i="50" s="1"/>
  <c r="AW79" i="50" s="1"/>
  <c r="AV81" i="50"/>
  <c r="AU81" i="50"/>
  <c r="AT81" i="50"/>
  <c r="AS81" i="50"/>
  <c r="AS80" i="50" s="1"/>
  <c r="AS79" i="50" s="1"/>
  <c r="AR81" i="50"/>
  <c r="AQ81" i="50"/>
  <c r="AP81" i="50"/>
  <c r="AO81" i="50"/>
  <c r="AO80" i="50" s="1"/>
  <c r="AO79" i="50" s="1"/>
  <c r="AN81" i="50"/>
  <c r="AM81" i="50"/>
  <c r="Q81" i="50"/>
  <c r="AX80" i="50"/>
  <c r="AV80" i="50"/>
  <c r="AV79" i="50" s="1"/>
  <c r="AU80" i="50"/>
  <c r="AT80" i="50"/>
  <c r="AR80" i="50"/>
  <c r="AR79" i="50" s="1"/>
  <c r="AQ80" i="50"/>
  <c r="AP80" i="50"/>
  <c r="AN80" i="50"/>
  <c r="AN79" i="50" s="1"/>
  <c r="AM80" i="50"/>
  <c r="P80" i="50"/>
  <c r="O80" i="50"/>
  <c r="N80" i="50"/>
  <c r="M80" i="50"/>
  <c r="L80" i="50"/>
  <c r="K80" i="50"/>
  <c r="J80" i="50"/>
  <c r="I80" i="50"/>
  <c r="H80" i="50"/>
  <c r="G80" i="50"/>
  <c r="F80" i="50"/>
  <c r="E80" i="50"/>
  <c r="Q80" i="50" s="1"/>
  <c r="AU79" i="50"/>
  <c r="AQ79" i="50"/>
  <c r="AX78" i="50"/>
  <c r="AW78" i="50"/>
  <c r="AV78" i="50"/>
  <c r="AU78" i="50"/>
  <c r="AT78" i="50"/>
  <c r="AS78" i="50"/>
  <c r="AR78" i="50"/>
  <c r="AQ78" i="50"/>
  <c r="AP78" i="50"/>
  <c r="AO78" i="50"/>
  <c r="AN78" i="50"/>
  <c r="AM78" i="50"/>
  <c r="AY78" i="50" s="1"/>
  <c r="Q78" i="50"/>
  <c r="AX77" i="50"/>
  <c r="AW77" i="50"/>
  <c r="AV77" i="50"/>
  <c r="AU77" i="50"/>
  <c r="AT77" i="50"/>
  <c r="AS77" i="50"/>
  <c r="AR77" i="50"/>
  <c r="AQ77" i="50"/>
  <c r="AP77" i="50"/>
  <c r="AO77" i="50"/>
  <c r="AN77" i="50"/>
  <c r="AM77" i="50"/>
  <c r="AY77" i="50" s="1"/>
  <c r="Q77" i="50"/>
  <c r="AX76" i="50"/>
  <c r="AX75" i="50" s="1"/>
  <c r="AW76" i="50"/>
  <c r="AW75" i="50" s="1"/>
  <c r="AV76" i="50"/>
  <c r="AU76" i="50"/>
  <c r="AT76" i="50"/>
  <c r="AT75" i="50" s="1"/>
  <c r="AS76" i="50"/>
  <c r="AS75" i="50" s="1"/>
  <c r="AR76" i="50"/>
  <c r="AR75" i="50" s="1"/>
  <c r="AQ76" i="50"/>
  <c r="AP76" i="50"/>
  <c r="AP75" i="50" s="1"/>
  <c r="AO76" i="50"/>
  <c r="AN76" i="50"/>
  <c r="AN75" i="50" s="1"/>
  <c r="AM76" i="50"/>
  <c r="P76" i="50"/>
  <c r="O76" i="50"/>
  <c r="N76" i="50"/>
  <c r="M76" i="50"/>
  <c r="L76" i="50"/>
  <c r="K76" i="50"/>
  <c r="J76" i="50"/>
  <c r="I76" i="50"/>
  <c r="H76" i="50"/>
  <c r="G76" i="50"/>
  <c r="F76" i="50"/>
  <c r="E76" i="50"/>
  <c r="Q76" i="50" s="1"/>
  <c r="AV75" i="50"/>
  <c r="AU75" i="50"/>
  <c r="AQ75" i="50"/>
  <c r="AO75" i="50"/>
  <c r="AM75" i="50"/>
  <c r="AY75" i="50" s="1"/>
  <c r="D109" i="50" s="1"/>
  <c r="AX74" i="50"/>
  <c r="AW74" i="50"/>
  <c r="AV74" i="50"/>
  <c r="AU74" i="50"/>
  <c r="AU72" i="50" s="1"/>
  <c r="AT74" i="50"/>
  <c r="AS74" i="50"/>
  <c r="AR74" i="50"/>
  <c r="AQ74" i="50"/>
  <c r="AQ72" i="50" s="1"/>
  <c r="AP74" i="50"/>
  <c r="AO74" i="50"/>
  <c r="AN74" i="50"/>
  <c r="AM74" i="50"/>
  <c r="AM72" i="50" s="1"/>
  <c r="Q74" i="50"/>
  <c r="AX73" i="50"/>
  <c r="AW73" i="50"/>
  <c r="AW72" i="50" s="1"/>
  <c r="AV73" i="50"/>
  <c r="AU73" i="50"/>
  <c r="AT73" i="50"/>
  <c r="AS73" i="50"/>
  <c r="AR73" i="50"/>
  <c r="AQ73" i="50"/>
  <c r="AP73" i="50"/>
  <c r="AO73" i="50"/>
  <c r="AN73" i="50"/>
  <c r="AM73" i="50"/>
  <c r="AY73" i="50" s="1"/>
  <c r="Q73" i="50"/>
  <c r="AX72" i="50"/>
  <c r="AX65" i="50" s="1"/>
  <c r="AV72" i="50"/>
  <c r="AT72" i="50"/>
  <c r="AS72" i="50"/>
  <c r="AR72" i="50"/>
  <c r="AP72" i="50"/>
  <c r="AO72" i="50"/>
  <c r="AN72" i="50"/>
  <c r="P72" i="50"/>
  <c r="O72" i="50"/>
  <c r="N72" i="50"/>
  <c r="M72" i="50"/>
  <c r="L72" i="50"/>
  <c r="K72" i="50"/>
  <c r="J72" i="50"/>
  <c r="I72" i="50"/>
  <c r="H72" i="50"/>
  <c r="G72" i="50"/>
  <c r="F72" i="50"/>
  <c r="E72" i="50"/>
  <c r="AX71" i="50"/>
  <c r="AW71" i="50"/>
  <c r="AV71" i="50"/>
  <c r="AU71" i="50"/>
  <c r="AT71" i="50"/>
  <c r="AS71" i="50"/>
  <c r="AR71" i="50"/>
  <c r="AQ71" i="50"/>
  <c r="AP71" i="50"/>
  <c r="AO71" i="50"/>
  <c r="AN71" i="50"/>
  <c r="AM71" i="50"/>
  <c r="Q71" i="50"/>
  <c r="AX70" i="50"/>
  <c r="AW70" i="50"/>
  <c r="AV70" i="50"/>
  <c r="AV69" i="50" s="1"/>
  <c r="AU70" i="50"/>
  <c r="AT70" i="50"/>
  <c r="AS70" i="50"/>
  <c r="AR70" i="50"/>
  <c r="AR69" i="50" s="1"/>
  <c r="AQ70" i="50"/>
  <c r="AP70" i="50"/>
  <c r="AO70" i="50"/>
  <c r="AN70" i="50"/>
  <c r="AN69" i="50" s="1"/>
  <c r="AN65" i="50" s="1"/>
  <c r="AM70" i="50"/>
  <c r="Q70" i="50"/>
  <c r="AX69" i="50"/>
  <c r="AU69" i="50"/>
  <c r="AT69" i="50"/>
  <c r="AQ69" i="50"/>
  <c r="AP69" i="50"/>
  <c r="AM69" i="50"/>
  <c r="P69" i="50"/>
  <c r="O69" i="50"/>
  <c r="N69" i="50"/>
  <c r="M69" i="50"/>
  <c r="L69" i="50"/>
  <c r="K69" i="50"/>
  <c r="J69" i="50"/>
  <c r="J96" i="50" s="1"/>
  <c r="I69" i="50"/>
  <c r="H69" i="50"/>
  <c r="G69" i="50"/>
  <c r="F69" i="50"/>
  <c r="E69" i="50"/>
  <c r="Q69" i="50" s="1"/>
  <c r="AX68" i="50"/>
  <c r="AW68" i="50"/>
  <c r="AV68" i="50"/>
  <c r="AU68" i="50"/>
  <c r="AT68" i="50"/>
  <c r="AS68" i="50"/>
  <c r="AS66" i="50" s="1"/>
  <c r="AR68" i="50"/>
  <c r="AQ68" i="50"/>
  <c r="AP68" i="50"/>
  <c r="AO68" i="50"/>
  <c r="AN68" i="50"/>
  <c r="AM68" i="50"/>
  <c r="Q68" i="50"/>
  <c r="AX67" i="50"/>
  <c r="AW67" i="50"/>
  <c r="AV67" i="50"/>
  <c r="AV66" i="50" s="1"/>
  <c r="AU67" i="50"/>
  <c r="AT67" i="50"/>
  <c r="AS67" i="50"/>
  <c r="AR67" i="50"/>
  <c r="AR66" i="50" s="1"/>
  <c r="AQ67" i="50"/>
  <c r="AP67" i="50"/>
  <c r="AO67" i="50"/>
  <c r="AN67" i="50"/>
  <c r="AN66" i="50" s="1"/>
  <c r="AM67" i="50"/>
  <c r="AY67" i="50" s="1"/>
  <c r="Q67" i="50"/>
  <c r="AX66" i="50"/>
  <c r="AW66" i="50"/>
  <c r="AU66" i="50"/>
  <c r="AT66" i="50"/>
  <c r="AQ66" i="50"/>
  <c r="AQ65" i="50" s="1"/>
  <c r="AP66" i="50"/>
  <c r="AO66" i="50"/>
  <c r="AM66" i="50"/>
  <c r="P66" i="50"/>
  <c r="O66" i="50"/>
  <c r="N66" i="50"/>
  <c r="M66" i="50"/>
  <c r="L66" i="50"/>
  <c r="K66" i="50"/>
  <c r="J66" i="50"/>
  <c r="I66" i="50"/>
  <c r="H66" i="50"/>
  <c r="G66" i="50"/>
  <c r="F66" i="50"/>
  <c r="E66" i="50"/>
  <c r="Q66" i="50" s="1"/>
  <c r="AU65" i="50"/>
  <c r="AT65" i="50"/>
  <c r="AP65" i="50"/>
  <c r="AX64" i="50"/>
  <c r="AW64" i="50"/>
  <c r="AV64" i="50"/>
  <c r="AU64" i="50"/>
  <c r="AT64" i="50"/>
  <c r="AS64" i="50"/>
  <c r="AR64" i="50"/>
  <c r="AQ64" i="50"/>
  <c r="AP64" i="50"/>
  <c r="AO64" i="50"/>
  <c r="AN64" i="50"/>
  <c r="AM64" i="50"/>
  <c r="Q64" i="50"/>
  <c r="AX63" i="50"/>
  <c r="AX62" i="50" s="1"/>
  <c r="AW63" i="50"/>
  <c r="AV63" i="50"/>
  <c r="AU63" i="50"/>
  <c r="AT63" i="50"/>
  <c r="AT62" i="50" s="1"/>
  <c r="AS63" i="50"/>
  <c r="AR63" i="50"/>
  <c r="AQ63" i="50"/>
  <c r="AP63" i="50"/>
  <c r="AP62" i="50" s="1"/>
  <c r="AO63" i="50"/>
  <c r="AN63" i="50"/>
  <c r="AM63" i="50"/>
  <c r="Q63" i="50"/>
  <c r="AW62" i="50"/>
  <c r="AV62" i="50"/>
  <c r="AU62" i="50"/>
  <c r="AS62" i="50"/>
  <c r="AR62" i="50"/>
  <c r="AQ62" i="50"/>
  <c r="AO62" i="50"/>
  <c r="AN62" i="50"/>
  <c r="AM62" i="50"/>
  <c r="P62" i="50"/>
  <c r="O62" i="50"/>
  <c r="N62" i="50"/>
  <c r="M62" i="50"/>
  <c r="L62" i="50"/>
  <c r="K62" i="50"/>
  <c r="J62" i="50"/>
  <c r="I62" i="50"/>
  <c r="H62" i="50"/>
  <c r="G62" i="50"/>
  <c r="F62" i="50"/>
  <c r="E62" i="50"/>
  <c r="AX61" i="50"/>
  <c r="AW61" i="50"/>
  <c r="AV61" i="50"/>
  <c r="AU61" i="50"/>
  <c r="AT61" i="50"/>
  <c r="AS61" i="50"/>
  <c r="AR61" i="50"/>
  <c r="AQ61" i="50"/>
  <c r="AP61" i="50"/>
  <c r="AO61" i="50"/>
  <c r="AN61" i="50"/>
  <c r="AM61" i="50"/>
  <c r="AY61" i="50" s="1"/>
  <c r="Q61" i="50"/>
  <c r="AX60" i="50"/>
  <c r="AW60" i="50"/>
  <c r="AV60" i="50"/>
  <c r="AU60" i="50"/>
  <c r="AU59" i="50" s="1"/>
  <c r="AU55" i="50" s="1"/>
  <c r="AT60" i="50"/>
  <c r="AS60" i="50"/>
  <c r="AR60" i="50"/>
  <c r="AQ60" i="50"/>
  <c r="AQ59" i="50" s="1"/>
  <c r="AQ55" i="50" s="1"/>
  <c r="AP60" i="50"/>
  <c r="AO60" i="50"/>
  <c r="AN60" i="50"/>
  <c r="AM60" i="50"/>
  <c r="AM59" i="50" s="1"/>
  <c r="Q60" i="50"/>
  <c r="AX59" i="50"/>
  <c r="AW59" i="50"/>
  <c r="AV59" i="50"/>
  <c r="AT59" i="50"/>
  <c r="AS59" i="50"/>
  <c r="AR59" i="50"/>
  <c r="AP59" i="50"/>
  <c r="AO59" i="50"/>
  <c r="AN59" i="50"/>
  <c r="P59" i="50"/>
  <c r="O59" i="50"/>
  <c r="O44" i="50" s="1"/>
  <c r="N59" i="50"/>
  <c r="M59" i="50"/>
  <c r="L59" i="50"/>
  <c r="K59" i="50"/>
  <c r="J59" i="50"/>
  <c r="I59" i="50"/>
  <c r="H59" i="50"/>
  <c r="G59" i="50"/>
  <c r="G44" i="50" s="1"/>
  <c r="F59" i="50"/>
  <c r="E59" i="50"/>
  <c r="AX58" i="50"/>
  <c r="AW58" i="50"/>
  <c r="AV58" i="50"/>
  <c r="AU58" i="50"/>
  <c r="AT58" i="50"/>
  <c r="AS58" i="50"/>
  <c r="AR58" i="50"/>
  <c r="AQ58" i="50"/>
  <c r="AP58" i="50"/>
  <c r="AO58" i="50"/>
  <c r="AN58" i="50"/>
  <c r="AM58" i="50"/>
  <c r="Q58" i="50"/>
  <c r="AX57" i="50"/>
  <c r="AX56" i="50" s="1"/>
  <c r="AX55" i="50" s="1"/>
  <c r="AW57" i="50"/>
  <c r="AV57" i="50"/>
  <c r="AU57" i="50"/>
  <c r="AT57" i="50"/>
  <c r="AT56" i="50" s="1"/>
  <c r="AT55" i="50" s="1"/>
  <c r="AS57" i="50"/>
  <c r="AR57" i="50"/>
  <c r="AQ57" i="50"/>
  <c r="AP57" i="50"/>
  <c r="AP56" i="50" s="1"/>
  <c r="AP55" i="50" s="1"/>
  <c r="AO57" i="50"/>
  <c r="AN57" i="50"/>
  <c r="AM57" i="50"/>
  <c r="Q57" i="50"/>
  <c r="AW56" i="50"/>
  <c r="AV56" i="50"/>
  <c r="AV55" i="50" s="1"/>
  <c r="AU56" i="50"/>
  <c r="AS56" i="50"/>
  <c r="AR56" i="50"/>
  <c r="AR55" i="50" s="1"/>
  <c r="AQ56" i="50"/>
  <c r="AO56" i="50"/>
  <c r="AN56" i="50"/>
  <c r="AN55" i="50" s="1"/>
  <c r="AM56" i="50"/>
  <c r="AY56" i="50" s="1"/>
  <c r="P56" i="50"/>
  <c r="O56" i="50"/>
  <c r="N56" i="50"/>
  <c r="M56" i="50"/>
  <c r="L56" i="50"/>
  <c r="K56" i="50"/>
  <c r="J56" i="50"/>
  <c r="I56" i="50"/>
  <c r="H56" i="50"/>
  <c r="G56" i="50"/>
  <c r="F56" i="50"/>
  <c r="E56" i="50"/>
  <c r="Q56" i="50" s="1"/>
  <c r="AW55" i="50"/>
  <c r="AS55" i="50"/>
  <c r="AO55" i="50"/>
  <c r="AX54" i="50"/>
  <c r="AW54" i="50"/>
  <c r="AW52" i="50" s="1"/>
  <c r="AV54" i="50"/>
  <c r="AU54" i="50"/>
  <c r="AT54" i="50"/>
  <c r="AS54" i="50"/>
  <c r="AS52" i="50" s="1"/>
  <c r="AR54" i="50"/>
  <c r="AQ54" i="50"/>
  <c r="AP54" i="50"/>
  <c r="AO54" i="50"/>
  <c r="AO52" i="50" s="1"/>
  <c r="AN54" i="50"/>
  <c r="AM54" i="50"/>
  <c r="Q54" i="50"/>
  <c r="AX53" i="50"/>
  <c r="AX52" i="50" s="1"/>
  <c r="AW53" i="50"/>
  <c r="AV53" i="50"/>
  <c r="AU53" i="50"/>
  <c r="AT53" i="50"/>
  <c r="AT52" i="50" s="1"/>
  <c r="AT45" i="50" s="1"/>
  <c r="AS53" i="50"/>
  <c r="AR53" i="50"/>
  <c r="AQ53" i="50"/>
  <c r="AP53" i="50"/>
  <c r="AP52" i="50" s="1"/>
  <c r="AP45" i="50" s="1"/>
  <c r="AO53" i="50"/>
  <c r="AN53" i="50"/>
  <c r="AM53" i="50"/>
  <c r="Q53" i="50"/>
  <c r="AV52" i="50"/>
  <c r="AU52" i="50"/>
  <c r="AR52" i="50"/>
  <c r="AQ52" i="50"/>
  <c r="AN52" i="50"/>
  <c r="AM52" i="50"/>
  <c r="P52" i="50"/>
  <c r="O52" i="50"/>
  <c r="N52" i="50"/>
  <c r="M52" i="50"/>
  <c r="L52" i="50"/>
  <c r="K52" i="50"/>
  <c r="J52" i="50"/>
  <c r="I52" i="50"/>
  <c r="H52" i="50"/>
  <c r="G52" i="50"/>
  <c r="F52" i="50"/>
  <c r="E52" i="50"/>
  <c r="Q52" i="50" s="1"/>
  <c r="AX51" i="50"/>
  <c r="AW51" i="50"/>
  <c r="AV51" i="50"/>
  <c r="AU51" i="50"/>
  <c r="AT51" i="50"/>
  <c r="AS51" i="50"/>
  <c r="AR51" i="50"/>
  <c r="AQ51" i="50"/>
  <c r="AP51" i="50"/>
  <c r="AO51" i="50"/>
  <c r="AN51" i="50"/>
  <c r="AM51" i="50"/>
  <c r="AY51" i="50" s="1"/>
  <c r="Q51" i="50"/>
  <c r="F23" i="50" s="1"/>
  <c r="G23" i="50" s="1"/>
  <c r="AX50" i="50"/>
  <c r="AW50" i="50"/>
  <c r="AV50" i="50"/>
  <c r="AU50" i="50"/>
  <c r="AT50" i="50"/>
  <c r="AS50" i="50"/>
  <c r="AR50" i="50"/>
  <c r="AQ50" i="50"/>
  <c r="AP50" i="50"/>
  <c r="AO50" i="50"/>
  <c r="AN50" i="50"/>
  <c r="AM50" i="50"/>
  <c r="AY50" i="50" s="1"/>
  <c r="Q50" i="50"/>
  <c r="F22" i="50" s="1"/>
  <c r="AX49" i="50"/>
  <c r="AW49" i="50"/>
  <c r="AV49" i="50"/>
  <c r="AU49" i="50"/>
  <c r="AT49" i="50"/>
  <c r="AS49" i="50"/>
  <c r="AR49" i="50"/>
  <c r="AQ49" i="50"/>
  <c r="AP49" i="50"/>
  <c r="AO49" i="50"/>
  <c r="AN49" i="50"/>
  <c r="AM49" i="50"/>
  <c r="AY49" i="50" s="1"/>
  <c r="P49" i="50"/>
  <c r="O49" i="50"/>
  <c r="N49" i="50"/>
  <c r="M49" i="50"/>
  <c r="L49" i="50"/>
  <c r="K49" i="50"/>
  <c r="J49" i="50"/>
  <c r="I49" i="50"/>
  <c r="H49" i="50"/>
  <c r="G49" i="50"/>
  <c r="F49" i="50"/>
  <c r="F96" i="50" s="1"/>
  <c r="E49" i="50"/>
  <c r="AX48" i="50"/>
  <c r="AW48" i="50"/>
  <c r="AV48" i="50"/>
  <c r="AU48" i="50"/>
  <c r="AT48" i="50"/>
  <c r="AS48" i="50"/>
  <c r="AR48" i="50"/>
  <c r="AQ48" i="50"/>
  <c r="AP48" i="50"/>
  <c r="AO48" i="50"/>
  <c r="AN48" i="50"/>
  <c r="AM48" i="50"/>
  <c r="AY48" i="50" s="1"/>
  <c r="Q48" i="50"/>
  <c r="AX47" i="50"/>
  <c r="AW47" i="50"/>
  <c r="AV47" i="50"/>
  <c r="AU47" i="50"/>
  <c r="AT47" i="50"/>
  <c r="AS47" i="50"/>
  <c r="AR47" i="50"/>
  <c r="AQ47" i="50"/>
  <c r="AP47" i="50"/>
  <c r="AO47" i="50"/>
  <c r="AN47" i="50"/>
  <c r="AM47" i="50"/>
  <c r="AY47" i="50" s="1"/>
  <c r="Q47" i="50"/>
  <c r="AX46" i="50"/>
  <c r="AW46" i="50"/>
  <c r="AV46" i="50"/>
  <c r="AV45" i="50" s="1"/>
  <c r="AU46" i="50"/>
  <c r="AU45" i="50" s="1"/>
  <c r="AT46" i="50"/>
  <c r="AS46" i="50"/>
  <c r="AR46" i="50"/>
  <c r="AR45" i="50" s="1"/>
  <c r="AQ46" i="50"/>
  <c r="AQ45" i="50" s="1"/>
  <c r="AQ96" i="50" s="1"/>
  <c r="AP46" i="50"/>
  <c r="AO46" i="50"/>
  <c r="AN46" i="50"/>
  <c r="AN45" i="50" s="1"/>
  <c r="AM46" i="50"/>
  <c r="AM45" i="50" s="1"/>
  <c r="P46" i="50"/>
  <c r="O46" i="50"/>
  <c r="N46" i="50"/>
  <c r="M46" i="50"/>
  <c r="L46" i="50"/>
  <c r="K46" i="50"/>
  <c r="J46" i="50"/>
  <c r="I46" i="50"/>
  <c r="H46" i="50"/>
  <c r="G46" i="50"/>
  <c r="F46" i="50"/>
  <c r="E46" i="50"/>
  <c r="AX45" i="50"/>
  <c r="N44" i="50"/>
  <c r="J44" i="50"/>
  <c r="F44" i="50"/>
  <c r="C35" i="50"/>
  <c r="D10" i="25"/>
  <c r="E10" i="25"/>
  <c r="F10" i="25"/>
  <c r="D11" i="25"/>
  <c r="E11" i="25"/>
  <c r="F11" i="25"/>
  <c r="F11" i="35"/>
  <c r="E14" i="35"/>
  <c r="F14" i="35"/>
  <c r="G14" i="35"/>
  <c r="H14" i="35"/>
  <c r="I14" i="35"/>
  <c r="J14" i="35"/>
  <c r="K14" i="35"/>
  <c r="L15" i="35"/>
  <c r="L16" i="35"/>
  <c r="L17" i="35"/>
  <c r="L18" i="35"/>
  <c r="L19" i="35"/>
  <c r="E20" i="35"/>
  <c r="F20" i="35"/>
  <c r="G20" i="35"/>
  <c r="H20" i="35"/>
  <c r="I20" i="35"/>
  <c r="J20" i="35"/>
  <c r="K20" i="35"/>
  <c r="L21" i="35"/>
  <c r="L22" i="35"/>
  <c r="L23" i="35"/>
  <c r="L24" i="35"/>
  <c r="L25" i="35"/>
  <c r="E26" i="35"/>
  <c r="F26" i="35"/>
  <c r="G26" i="35"/>
  <c r="H26" i="35"/>
  <c r="I26" i="35"/>
  <c r="J26" i="35"/>
  <c r="J30" i="35" s="1"/>
  <c r="K26" i="35"/>
  <c r="L27" i="35"/>
  <c r="L28" i="35"/>
  <c r="L29" i="35"/>
  <c r="L26" i="35" s="1"/>
  <c r="F31" i="35"/>
  <c r="G31" i="35"/>
  <c r="H31" i="35"/>
  <c r="I31" i="35"/>
  <c r="J31" i="35"/>
  <c r="K31" i="35"/>
  <c r="F38" i="35"/>
  <c r="E41" i="35"/>
  <c r="F41" i="35"/>
  <c r="G41" i="35"/>
  <c r="H41" i="35"/>
  <c r="I41" i="35"/>
  <c r="J41" i="35"/>
  <c r="K41" i="35"/>
  <c r="L42" i="35"/>
  <c r="L43" i="35"/>
  <c r="L41" i="35" s="1"/>
  <c r="L44" i="35"/>
  <c r="L45" i="35"/>
  <c r="L46" i="35"/>
  <c r="E47" i="35"/>
  <c r="F47" i="35"/>
  <c r="G47" i="35"/>
  <c r="H47" i="35"/>
  <c r="I47" i="35"/>
  <c r="J47" i="35"/>
  <c r="K47" i="35"/>
  <c r="L48" i="35"/>
  <c r="L49" i="35"/>
  <c r="L50" i="35"/>
  <c r="L51" i="35"/>
  <c r="L52" i="35"/>
  <c r="E53" i="35"/>
  <c r="F53" i="35"/>
  <c r="G53" i="35"/>
  <c r="H53" i="35"/>
  <c r="I53" i="35"/>
  <c r="J53" i="35"/>
  <c r="J57" i="35" s="1"/>
  <c r="K53" i="35"/>
  <c r="L54" i="35"/>
  <c r="L55" i="35"/>
  <c r="L53" i="35" s="1"/>
  <c r="L56" i="35"/>
  <c r="F58" i="35"/>
  <c r="G58" i="35"/>
  <c r="H58" i="35"/>
  <c r="I58" i="35"/>
  <c r="J58" i="35"/>
  <c r="K58" i="35"/>
  <c r="H11" i="19"/>
  <c r="J11" i="19"/>
  <c r="E14" i="19"/>
  <c r="H14" i="19"/>
  <c r="I14" i="19"/>
  <c r="J14" i="19"/>
  <c r="K14" i="19"/>
  <c r="L14" i="19"/>
  <c r="M14" i="19"/>
  <c r="N14" i="19"/>
  <c r="O14" i="19"/>
  <c r="P15" i="19"/>
  <c r="P16" i="19"/>
  <c r="P17" i="19"/>
  <c r="P18" i="19"/>
  <c r="P19" i="19"/>
  <c r="E20" i="19"/>
  <c r="H20" i="19"/>
  <c r="I20" i="19"/>
  <c r="J20" i="19"/>
  <c r="K20" i="19"/>
  <c r="L20" i="19"/>
  <c r="M20" i="19"/>
  <c r="N20" i="19"/>
  <c r="O20" i="19"/>
  <c r="P21" i="19"/>
  <c r="P22" i="19"/>
  <c r="P20" i="19" s="1"/>
  <c r="P23" i="19"/>
  <c r="P24" i="19"/>
  <c r="P25" i="19"/>
  <c r="E26" i="19"/>
  <c r="H26" i="19"/>
  <c r="I26" i="19"/>
  <c r="J26" i="19"/>
  <c r="K26" i="19"/>
  <c r="L26" i="19"/>
  <c r="M26" i="19"/>
  <c r="N26" i="19"/>
  <c r="O26" i="19"/>
  <c r="P27" i="19"/>
  <c r="P28" i="19"/>
  <c r="P29" i="19"/>
  <c r="E10" i="49"/>
  <c r="B34" i="49" s="1"/>
  <c r="E14" i="49"/>
  <c r="E16" i="49"/>
  <c r="E23" i="49"/>
  <c r="E40" i="49"/>
  <c r="E49" i="49" s="1"/>
  <c r="F40" i="49"/>
  <c r="G40" i="49"/>
  <c r="G49" i="49" s="1"/>
  <c r="H40" i="49"/>
  <c r="H49" i="49" s="1"/>
  <c r="I40" i="49"/>
  <c r="I49" i="49" s="1"/>
  <c r="J40" i="49"/>
  <c r="J49" i="49" s="1"/>
  <c r="K40" i="49"/>
  <c r="K49" i="49" s="1"/>
  <c r="L40" i="49"/>
  <c r="L49" i="49" s="1"/>
  <c r="M40" i="49"/>
  <c r="M49" i="49" s="1"/>
  <c r="N40" i="49"/>
  <c r="N49" i="49" s="1"/>
  <c r="O40" i="49"/>
  <c r="O49" i="49" s="1"/>
  <c r="P40" i="49"/>
  <c r="P49" i="49" s="1"/>
  <c r="Q41" i="49"/>
  <c r="Q42" i="49"/>
  <c r="Q43" i="49"/>
  <c r="Q45" i="49"/>
  <c r="Q46" i="49"/>
  <c r="Q47" i="49"/>
  <c r="F49" i="49"/>
  <c r="E52" i="49"/>
  <c r="F52" i="49"/>
  <c r="G52" i="49"/>
  <c r="H52" i="49"/>
  <c r="I52" i="49"/>
  <c r="J52" i="49"/>
  <c r="K52" i="49"/>
  <c r="L52" i="49"/>
  <c r="M52" i="49"/>
  <c r="N52" i="49"/>
  <c r="O52" i="49"/>
  <c r="P52" i="49"/>
  <c r="Q53" i="49"/>
  <c r="Q54" i="49"/>
  <c r="E55" i="49"/>
  <c r="F55" i="49"/>
  <c r="G55" i="49"/>
  <c r="H55" i="49"/>
  <c r="I55" i="49"/>
  <c r="J55" i="49"/>
  <c r="K55" i="49"/>
  <c r="L55" i="49"/>
  <c r="M55" i="49"/>
  <c r="N55" i="49"/>
  <c r="O55" i="49"/>
  <c r="P55" i="49"/>
  <c r="Q56" i="49"/>
  <c r="Q57" i="49"/>
  <c r="E58" i="49"/>
  <c r="F58" i="49"/>
  <c r="G58" i="49"/>
  <c r="H58" i="49"/>
  <c r="I58" i="49"/>
  <c r="J58" i="49"/>
  <c r="K58" i="49"/>
  <c r="L58" i="49"/>
  <c r="M58" i="49"/>
  <c r="N58" i="49"/>
  <c r="O58" i="49"/>
  <c r="P58" i="49"/>
  <c r="Q59" i="49"/>
  <c r="Q60" i="49"/>
  <c r="E62" i="49"/>
  <c r="F62" i="49"/>
  <c r="G62" i="49"/>
  <c r="H62" i="49"/>
  <c r="I62" i="49"/>
  <c r="J62" i="49"/>
  <c r="K62" i="49"/>
  <c r="L62" i="49"/>
  <c r="M62" i="49"/>
  <c r="N62" i="49"/>
  <c r="O62" i="49"/>
  <c r="P62" i="49"/>
  <c r="Q63" i="49"/>
  <c r="Q64" i="49"/>
  <c r="E65" i="49"/>
  <c r="F65" i="49"/>
  <c r="G65" i="49"/>
  <c r="H65" i="49"/>
  <c r="I65" i="49"/>
  <c r="J65" i="49"/>
  <c r="K65" i="49"/>
  <c r="L65" i="49"/>
  <c r="M65" i="49"/>
  <c r="N65" i="49"/>
  <c r="O65" i="49"/>
  <c r="P65" i="49"/>
  <c r="Q66" i="49"/>
  <c r="Q67" i="49"/>
  <c r="E68" i="49"/>
  <c r="F68" i="49"/>
  <c r="G68" i="49"/>
  <c r="H68" i="49"/>
  <c r="I68" i="49"/>
  <c r="J68" i="49"/>
  <c r="K68" i="49"/>
  <c r="L68" i="49"/>
  <c r="M68" i="49"/>
  <c r="N68" i="49"/>
  <c r="O68" i="49"/>
  <c r="P68" i="49"/>
  <c r="Q69" i="49"/>
  <c r="Q70" i="49"/>
  <c r="E72" i="49"/>
  <c r="F72" i="49"/>
  <c r="G72" i="49"/>
  <c r="H72" i="49"/>
  <c r="I72" i="49"/>
  <c r="J72" i="49"/>
  <c r="K72" i="49"/>
  <c r="L72" i="49"/>
  <c r="M72" i="49"/>
  <c r="N72" i="49"/>
  <c r="O72" i="49"/>
  <c r="P72" i="49"/>
  <c r="Q73" i="49"/>
  <c r="Q74" i="49"/>
  <c r="E75" i="49"/>
  <c r="F75" i="49"/>
  <c r="G75" i="49"/>
  <c r="H75" i="49"/>
  <c r="I75" i="49"/>
  <c r="J75" i="49"/>
  <c r="K75" i="49"/>
  <c r="L75" i="49"/>
  <c r="M75" i="49"/>
  <c r="N75" i="49"/>
  <c r="O75" i="49"/>
  <c r="P75" i="49"/>
  <c r="Q76" i="49"/>
  <c r="Q77" i="49"/>
  <c r="E78" i="49"/>
  <c r="F78" i="49"/>
  <c r="G78" i="49"/>
  <c r="H78" i="49"/>
  <c r="I78" i="49"/>
  <c r="J78" i="49"/>
  <c r="K78" i="49"/>
  <c r="L78" i="49"/>
  <c r="M78" i="49"/>
  <c r="N78" i="49"/>
  <c r="O78" i="49"/>
  <c r="P78" i="49"/>
  <c r="Q79" i="49"/>
  <c r="Q80" i="49"/>
  <c r="E82" i="49"/>
  <c r="F82" i="49"/>
  <c r="G82" i="49"/>
  <c r="H82" i="49"/>
  <c r="I82" i="49"/>
  <c r="J82" i="49"/>
  <c r="K82" i="49"/>
  <c r="L82" i="49"/>
  <c r="M82" i="49"/>
  <c r="N82" i="49"/>
  <c r="O82" i="49"/>
  <c r="P82" i="49"/>
  <c r="Q83" i="49"/>
  <c r="Q84" i="49"/>
  <c r="E86" i="49"/>
  <c r="F86" i="49"/>
  <c r="G86" i="49"/>
  <c r="H86" i="49"/>
  <c r="I86" i="49"/>
  <c r="J86" i="49"/>
  <c r="K86" i="49"/>
  <c r="L86" i="49"/>
  <c r="M86" i="49"/>
  <c r="N86" i="49"/>
  <c r="O86" i="49"/>
  <c r="P86" i="49"/>
  <c r="Q87" i="49"/>
  <c r="Q88" i="49"/>
  <c r="E89" i="49"/>
  <c r="F89" i="49"/>
  <c r="G89" i="49"/>
  <c r="H89" i="49"/>
  <c r="I89" i="49"/>
  <c r="J89" i="49"/>
  <c r="K89" i="49"/>
  <c r="L89" i="49"/>
  <c r="M89" i="49"/>
  <c r="N89" i="49"/>
  <c r="O89" i="49"/>
  <c r="P89" i="49"/>
  <c r="Q90" i="49"/>
  <c r="Q91" i="49"/>
  <c r="E93" i="49"/>
  <c r="F93" i="49"/>
  <c r="G93" i="49"/>
  <c r="H93" i="49"/>
  <c r="I93" i="49"/>
  <c r="J93" i="49"/>
  <c r="K93" i="49"/>
  <c r="L93" i="49"/>
  <c r="M93" i="49"/>
  <c r="N93" i="49"/>
  <c r="O93" i="49"/>
  <c r="P93" i="49"/>
  <c r="Q94" i="49"/>
  <c r="Q95" i="49"/>
  <c r="E96" i="49"/>
  <c r="F96" i="49"/>
  <c r="G96" i="49"/>
  <c r="H96" i="49"/>
  <c r="I96" i="49"/>
  <c r="J96" i="49"/>
  <c r="K96" i="49"/>
  <c r="L96" i="49"/>
  <c r="M96" i="49"/>
  <c r="N96" i="49"/>
  <c r="O96" i="49"/>
  <c r="P96" i="49"/>
  <c r="Q97" i="49"/>
  <c r="Q98" i="49"/>
  <c r="E99" i="49"/>
  <c r="F99" i="49"/>
  <c r="G99" i="49"/>
  <c r="H99" i="49"/>
  <c r="I99" i="49"/>
  <c r="J99" i="49"/>
  <c r="K99" i="49"/>
  <c r="L99" i="49"/>
  <c r="M99" i="49"/>
  <c r="N99" i="49"/>
  <c r="O99" i="49"/>
  <c r="P99" i="49"/>
  <c r="Q100" i="49"/>
  <c r="Q101" i="49"/>
  <c r="C102" i="49"/>
  <c r="E10" i="44"/>
  <c r="E14" i="44"/>
  <c r="E16" i="44"/>
  <c r="E23" i="44"/>
  <c r="S33" i="44"/>
  <c r="B34" i="44"/>
  <c r="E40" i="44"/>
  <c r="E49" i="44" s="1"/>
  <c r="F40" i="44"/>
  <c r="F49" i="44" s="1"/>
  <c r="G40" i="44"/>
  <c r="H40" i="44"/>
  <c r="I40" i="44"/>
  <c r="J40" i="44"/>
  <c r="J49" i="44" s="1"/>
  <c r="K40" i="44"/>
  <c r="L40" i="44"/>
  <c r="M40" i="44"/>
  <c r="N40" i="44"/>
  <c r="N49" i="44" s="1"/>
  <c r="O40" i="44"/>
  <c r="P40" i="44"/>
  <c r="P49" i="44" s="1"/>
  <c r="Q41" i="44"/>
  <c r="Q42" i="44"/>
  <c r="Q43" i="44"/>
  <c r="Q45" i="44"/>
  <c r="Q46" i="44"/>
  <c r="Q47" i="44"/>
  <c r="G49" i="44"/>
  <c r="K49" i="44"/>
  <c r="M49" i="44"/>
  <c r="E52" i="44"/>
  <c r="F52" i="44"/>
  <c r="G52" i="44"/>
  <c r="H52" i="44"/>
  <c r="I52" i="44"/>
  <c r="J52" i="44"/>
  <c r="K52" i="44"/>
  <c r="L52" i="44"/>
  <c r="M52" i="44"/>
  <c r="N52" i="44"/>
  <c r="O52" i="44"/>
  <c r="P52" i="44"/>
  <c r="Q53" i="44"/>
  <c r="AN52" i="44"/>
  <c r="Q54" i="44"/>
  <c r="AL52" i="44"/>
  <c r="AO52" i="44"/>
  <c r="E55" i="44"/>
  <c r="F55" i="44"/>
  <c r="G55" i="44"/>
  <c r="H55" i="44"/>
  <c r="I55" i="44"/>
  <c r="J55" i="44"/>
  <c r="K55" i="44"/>
  <c r="L55" i="44"/>
  <c r="M55" i="44"/>
  <c r="N55" i="44"/>
  <c r="O55" i="44"/>
  <c r="P55" i="44"/>
  <c r="Q56" i="44"/>
  <c r="AR55" i="44"/>
  <c r="Q57" i="44"/>
  <c r="AG55" i="44"/>
  <c r="AG51" i="44" s="1"/>
  <c r="AK55" i="44"/>
  <c r="AO55" i="44"/>
  <c r="E58" i="44"/>
  <c r="F58" i="44"/>
  <c r="G58" i="44"/>
  <c r="H58" i="44"/>
  <c r="I58" i="44"/>
  <c r="J58" i="44"/>
  <c r="K58" i="44"/>
  <c r="L58" i="44"/>
  <c r="M58" i="44"/>
  <c r="N58" i="44"/>
  <c r="O58" i="44"/>
  <c r="P58" i="44"/>
  <c r="Q59" i="44"/>
  <c r="Q60" i="44"/>
  <c r="E62" i="44"/>
  <c r="F62" i="44"/>
  <c r="G62" i="44"/>
  <c r="H62" i="44"/>
  <c r="I62" i="44"/>
  <c r="J62" i="44"/>
  <c r="K62" i="44"/>
  <c r="L62" i="44"/>
  <c r="M62" i="44"/>
  <c r="N62" i="44"/>
  <c r="O62" i="44"/>
  <c r="P62" i="44"/>
  <c r="Q63" i="44"/>
  <c r="AR62" i="44"/>
  <c r="Q64" i="44"/>
  <c r="AO62" i="44"/>
  <c r="E65" i="44"/>
  <c r="F65" i="44"/>
  <c r="G65" i="44"/>
  <c r="H65" i="44"/>
  <c r="I65" i="44"/>
  <c r="J65" i="44"/>
  <c r="K65" i="44"/>
  <c r="L65" i="44"/>
  <c r="M65" i="44"/>
  <c r="N65" i="44"/>
  <c r="O65" i="44"/>
  <c r="P65" i="44"/>
  <c r="Q66" i="44"/>
  <c r="Q67" i="44"/>
  <c r="E68" i="44"/>
  <c r="F68" i="44"/>
  <c r="G68" i="44"/>
  <c r="H68" i="44"/>
  <c r="I68" i="44"/>
  <c r="J68" i="44"/>
  <c r="K68" i="44"/>
  <c r="L68" i="44"/>
  <c r="M68" i="44"/>
  <c r="N68" i="44"/>
  <c r="O68" i="44"/>
  <c r="P68" i="44"/>
  <c r="Q69" i="44"/>
  <c r="Q70" i="44"/>
  <c r="E72" i="44"/>
  <c r="F72" i="44"/>
  <c r="G72" i="44"/>
  <c r="H72" i="44"/>
  <c r="I72" i="44"/>
  <c r="J72" i="44"/>
  <c r="K72" i="44"/>
  <c r="L72" i="44"/>
  <c r="M72" i="44"/>
  <c r="N72" i="44"/>
  <c r="O72" i="44"/>
  <c r="P72" i="44"/>
  <c r="Q73" i="44"/>
  <c r="Q74" i="44"/>
  <c r="E75" i="44"/>
  <c r="F75" i="44"/>
  <c r="G75" i="44"/>
  <c r="H75" i="44"/>
  <c r="I75" i="44"/>
  <c r="J75" i="44"/>
  <c r="K75" i="44"/>
  <c r="L75" i="44"/>
  <c r="M75" i="44"/>
  <c r="N75" i="44"/>
  <c r="O75" i="44"/>
  <c r="P75" i="44"/>
  <c r="Q76" i="44"/>
  <c r="Q77" i="44"/>
  <c r="E78" i="44"/>
  <c r="F78" i="44"/>
  <c r="G78" i="44"/>
  <c r="H78" i="44"/>
  <c r="I78" i="44"/>
  <c r="J78" i="44"/>
  <c r="K78" i="44"/>
  <c r="L78" i="44"/>
  <c r="M78" i="44"/>
  <c r="N78" i="44"/>
  <c r="O78" i="44"/>
  <c r="P78" i="44"/>
  <c r="Q79" i="44"/>
  <c r="Q80" i="44"/>
  <c r="E82" i="44"/>
  <c r="F82" i="44"/>
  <c r="G82" i="44"/>
  <c r="H82" i="44"/>
  <c r="I82" i="44"/>
  <c r="J82" i="44"/>
  <c r="K82" i="44"/>
  <c r="L82" i="44"/>
  <c r="M82" i="44"/>
  <c r="N82" i="44"/>
  <c r="O82" i="44"/>
  <c r="P82" i="44"/>
  <c r="Q83" i="44"/>
  <c r="Q84" i="44"/>
  <c r="E86" i="44"/>
  <c r="F86" i="44"/>
  <c r="G86" i="44"/>
  <c r="H86" i="44"/>
  <c r="I86" i="44"/>
  <c r="J86" i="44"/>
  <c r="K86" i="44"/>
  <c r="L86" i="44"/>
  <c r="M86" i="44"/>
  <c r="N86" i="44"/>
  <c r="O86" i="44"/>
  <c r="P86" i="44"/>
  <c r="Q87" i="44"/>
  <c r="Q88" i="44"/>
  <c r="AO86" i="44"/>
  <c r="E89" i="44"/>
  <c r="F89" i="44"/>
  <c r="G89" i="44"/>
  <c r="H89" i="44"/>
  <c r="I89" i="44"/>
  <c r="J89" i="44"/>
  <c r="K89" i="44"/>
  <c r="L89" i="44"/>
  <c r="M89" i="44"/>
  <c r="N89" i="44"/>
  <c r="O89" i="44"/>
  <c r="P89" i="44"/>
  <c r="Q90" i="44"/>
  <c r="Q91" i="44"/>
  <c r="E93" i="44"/>
  <c r="F93" i="44"/>
  <c r="G93" i="44"/>
  <c r="H93" i="44"/>
  <c r="I93" i="44"/>
  <c r="J93" i="44"/>
  <c r="K93" i="44"/>
  <c r="L93" i="44"/>
  <c r="M93" i="44"/>
  <c r="N93" i="44"/>
  <c r="O93" i="44"/>
  <c r="P93" i="44"/>
  <c r="Q94" i="44"/>
  <c r="Q95" i="44"/>
  <c r="E96" i="44"/>
  <c r="F96" i="44"/>
  <c r="G96" i="44"/>
  <c r="H96" i="44"/>
  <c r="I96" i="44"/>
  <c r="J96" i="44"/>
  <c r="K96" i="44"/>
  <c r="L96" i="44"/>
  <c r="M96" i="44"/>
  <c r="N96" i="44"/>
  <c r="O96" i="44"/>
  <c r="P96" i="44"/>
  <c r="Q97" i="44"/>
  <c r="Q98" i="44"/>
  <c r="AI96" i="44"/>
  <c r="E99" i="44"/>
  <c r="F99" i="44"/>
  <c r="G99" i="44"/>
  <c r="H99" i="44"/>
  <c r="I99" i="44"/>
  <c r="J99" i="44"/>
  <c r="K99" i="44"/>
  <c r="L99" i="44"/>
  <c r="M99" i="44"/>
  <c r="N99" i="44"/>
  <c r="O99" i="44"/>
  <c r="P99" i="44"/>
  <c r="Q100" i="44"/>
  <c r="Q101" i="44"/>
  <c r="AM99" i="44"/>
  <c r="AO99" i="44"/>
  <c r="C102" i="44"/>
  <c r="T102" i="44"/>
  <c r="F9" i="7"/>
  <c r="D10" i="7"/>
  <c r="E10" i="7"/>
  <c r="F10" i="7"/>
  <c r="D23" i="7"/>
  <c r="E22" i="49"/>
  <c r="E23" i="7"/>
  <c r="E22" i="44" s="1"/>
  <c r="F23" i="7"/>
  <c r="B10" i="28"/>
  <c r="R12" i="28"/>
  <c r="R13" i="28" s="1"/>
  <c r="F14" i="28"/>
  <c r="G14" i="28"/>
  <c r="H14" i="28"/>
  <c r="H16" i="28" s="1"/>
  <c r="I14" i="28"/>
  <c r="J14" i="28"/>
  <c r="J16" i="28" s="1"/>
  <c r="K14" i="28"/>
  <c r="K16" i="28" s="1"/>
  <c r="L14" i="28"/>
  <c r="L16" i="28" s="1"/>
  <c r="M14" i="28"/>
  <c r="M16" i="28" s="1"/>
  <c r="N14" i="28"/>
  <c r="O14" i="28"/>
  <c r="P14" i="28"/>
  <c r="P16" i="28" s="1"/>
  <c r="Q14" i="28"/>
  <c r="Q16" i="28" s="1"/>
  <c r="F16" i="28"/>
  <c r="R16" i="28" s="1"/>
  <c r="E20" i="32" s="1"/>
  <c r="G16" i="28"/>
  <c r="I16" i="28"/>
  <c r="N16" i="28"/>
  <c r="O16" i="28"/>
  <c r="B19" i="28"/>
  <c r="R21" i="28"/>
  <c r="R22" i="28" s="1"/>
  <c r="F23" i="28"/>
  <c r="G23" i="28"/>
  <c r="H23" i="28"/>
  <c r="I23" i="28"/>
  <c r="I25" i="28" s="1"/>
  <c r="J23" i="28"/>
  <c r="J25" i="28" s="1"/>
  <c r="K23" i="28"/>
  <c r="K25" i="28" s="1"/>
  <c r="L23" i="28"/>
  <c r="M23" i="28"/>
  <c r="M25" i="28" s="1"/>
  <c r="N23" i="28"/>
  <c r="N25" i="28" s="1"/>
  <c r="O23" i="28"/>
  <c r="O25" i="28" s="1"/>
  <c r="P23" i="28"/>
  <c r="Q23" i="28"/>
  <c r="Q25" i="28" s="1"/>
  <c r="F25" i="28"/>
  <c r="H25" i="28"/>
  <c r="L25" i="28"/>
  <c r="P25" i="28"/>
  <c r="B27" i="28"/>
  <c r="R29" i="28"/>
  <c r="R30" i="28" s="1"/>
  <c r="F31" i="28"/>
  <c r="F33" i="28"/>
  <c r="G31" i="28"/>
  <c r="H31" i="28"/>
  <c r="H33" i="28" s="1"/>
  <c r="I31" i="28"/>
  <c r="J31" i="28"/>
  <c r="J33" i="28"/>
  <c r="K31" i="28"/>
  <c r="L31" i="28"/>
  <c r="M31" i="28"/>
  <c r="N31" i="28"/>
  <c r="N33" i="28" s="1"/>
  <c r="O31" i="28"/>
  <c r="P31" i="28"/>
  <c r="P33" i="28" s="1"/>
  <c r="Q31" i="28"/>
  <c r="Q33" i="28" s="1"/>
  <c r="I33" i="28"/>
  <c r="K33" i="28"/>
  <c r="L33" i="28"/>
  <c r="M33" i="28"/>
  <c r="O33" i="28"/>
  <c r="D10" i="47"/>
  <c r="E10" i="47"/>
  <c r="F10" i="47"/>
  <c r="D13" i="47"/>
  <c r="E20" i="49"/>
  <c r="E13" i="47"/>
  <c r="E20" i="44"/>
  <c r="F13" i="47"/>
  <c r="D11" i="43"/>
  <c r="D15" i="43"/>
  <c r="D19" i="43"/>
  <c r="D27" i="43"/>
  <c r="D31" i="43"/>
  <c r="D35" i="43"/>
  <c r="E15" i="38"/>
  <c r="F15" i="38"/>
  <c r="P15" i="38"/>
  <c r="Q15" i="38"/>
  <c r="R15" i="38"/>
  <c r="S15" i="38"/>
  <c r="J16" i="38"/>
  <c r="T16" i="38" s="1"/>
  <c r="G17" i="38"/>
  <c r="G15" i="38" s="1"/>
  <c r="H17" i="38"/>
  <c r="G23" i="38"/>
  <c r="J23" i="38" s="1"/>
  <c r="T23" i="38" s="1"/>
  <c r="I24" i="38"/>
  <c r="M24" i="38"/>
  <c r="E25" i="38"/>
  <c r="F25" i="38"/>
  <c r="L25" i="38"/>
  <c r="P25" i="38"/>
  <c r="Q25" i="38"/>
  <c r="R25" i="38"/>
  <c r="S25" i="38"/>
  <c r="G26" i="38"/>
  <c r="J26" i="38" s="1"/>
  <c r="K26" i="38"/>
  <c r="N26" i="38"/>
  <c r="O26" i="38"/>
  <c r="G27" i="38"/>
  <c r="H27" i="38"/>
  <c r="H25" i="38" s="1"/>
  <c r="N27" i="38"/>
  <c r="O27" i="38"/>
  <c r="G33" i="38"/>
  <c r="J33" i="38" s="1"/>
  <c r="K33" i="38"/>
  <c r="N33" i="38"/>
  <c r="O33" i="38"/>
  <c r="E34" i="38"/>
  <c r="F34" i="38"/>
  <c r="L34" i="38"/>
  <c r="P34" i="38"/>
  <c r="Q34" i="38"/>
  <c r="R34" i="38"/>
  <c r="S34" i="38"/>
  <c r="G35" i="38"/>
  <c r="H35" i="38"/>
  <c r="N35" i="38"/>
  <c r="O35" i="38"/>
  <c r="G36" i="38"/>
  <c r="H36" i="38"/>
  <c r="K36" i="38" s="1"/>
  <c r="N36" i="38"/>
  <c r="O36" i="38"/>
  <c r="G37" i="38"/>
  <c r="H37" i="38"/>
  <c r="N37" i="38"/>
  <c r="O37" i="38"/>
  <c r="G38" i="38"/>
  <c r="H38" i="38"/>
  <c r="K38" i="38" s="1"/>
  <c r="N38" i="38"/>
  <c r="O38" i="38"/>
  <c r="G39" i="38"/>
  <c r="H39" i="38"/>
  <c r="K39" i="38" s="1"/>
  <c r="N39" i="38"/>
  <c r="O39" i="38"/>
  <c r="G40" i="38"/>
  <c r="J40" i="38" s="1"/>
  <c r="K40" i="38"/>
  <c r="N40" i="38"/>
  <c r="O40" i="38"/>
  <c r="G45" i="38"/>
  <c r="J45" i="38" s="1"/>
  <c r="K45" i="38"/>
  <c r="N45" i="38"/>
  <c r="O45" i="38"/>
  <c r="E46" i="38"/>
  <c r="F46" i="38"/>
  <c r="H46" i="38"/>
  <c r="L46" i="38"/>
  <c r="P46" i="38"/>
  <c r="Q46" i="38"/>
  <c r="R46" i="38"/>
  <c r="S46" i="38"/>
  <c r="G47" i="38"/>
  <c r="K47" i="38"/>
  <c r="N47" i="38"/>
  <c r="O47" i="38"/>
  <c r="G48" i="38"/>
  <c r="J48" i="38" s="1"/>
  <c r="K48" i="38"/>
  <c r="N48" i="38"/>
  <c r="O48" i="38"/>
  <c r="G51" i="38"/>
  <c r="J51" i="38" s="1"/>
  <c r="K51" i="38"/>
  <c r="N51" i="38"/>
  <c r="O51" i="38"/>
  <c r="E53" i="38"/>
  <c r="F53" i="38"/>
  <c r="L53" i="38"/>
  <c r="P53" i="38"/>
  <c r="Q53" i="38"/>
  <c r="R53" i="38"/>
  <c r="S53" i="38"/>
  <c r="G54" i="38"/>
  <c r="H54" i="38"/>
  <c r="K54" i="38"/>
  <c r="N54" i="38"/>
  <c r="O54" i="38"/>
  <c r="G55" i="38"/>
  <c r="J55" i="38" s="1"/>
  <c r="K55" i="38"/>
  <c r="N55" i="38"/>
  <c r="O55" i="38"/>
  <c r="G56" i="38"/>
  <c r="H56" i="38"/>
  <c r="N56" i="38"/>
  <c r="O56" i="38"/>
  <c r="G57" i="38"/>
  <c r="H57" i="38"/>
  <c r="K57" i="38" s="1"/>
  <c r="N57" i="38"/>
  <c r="O57" i="38"/>
  <c r="G62" i="38"/>
  <c r="J62" i="38" s="1"/>
  <c r="K62" i="38"/>
  <c r="N62" i="38"/>
  <c r="O62" i="38"/>
  <c r="E63" i="38"/>
  <c r="F63" i="38"/>
  <c r="H63" i="38"/>
  <c r="L63" i="38"/>
  <c r="P63" i="38"/>
  <c r="Q63" i="38"/>
  <c r="R63" i="38"/>
  <c r="S63" i="38"/>
  <c r="G64" i="38"/>
  <c r="J64" i="38" s="1"/>
  <c r="K64" i="38"/>
  <c r="N64" i="38"/>
  <c r="O64" i="38"/>
  <c r="G65" i="38"/>
  <c r="J65" i="38" s="1"/>
  <c r="K65" i="38"/>
  <c r="N65" i="38"/>
  <c r="O65" i="38"/>
  <c r="G69" i="38"/>
  <c r="J69" i="38" s="1"/>
  <c r="K69" i="38"/>
  <c r="N69" i="38"/>
  <c r="N63" i="38" s="1"/>
  <c r="O69" i="38"/>
  <c r="E70" i="38"/>
  <c r="F70" i="38"/>
  <c r="H70" i="38"/>
  <c r="L70" i="38"/>
  <c r="P70" i="38"/>
  <c r="Q70" i="38"/>
  <c r="R70" i="38"/>
  <c r="S70" i="38"/>
  <c r="G71" i="38"/>
  <c r="K71" i="38"/>
  <c r="N71" i="38"/>
  <c r="O71" i="38"/>
  <c r="G75" i="38"/>
  <c r="J75" i="38" s="1"/>
  <c r="K75" i="38"/>
  <c r="N75" i="38"/>
  <c r="O75" i="38"/>
  <c r="G76" i="38"/>
  <c r="J76" i="38"/>
  <c r="K76" i="38"/>
  <c r="N76" i="38"/>
  <c r="O76" i="38"/>
  <c r="E77" i="38"/>
  <c r="F77" i="38"/>
  <c r="H77" i="38"/>
  <c r="L77" i="38"/>
  <c r="P77" i="38"/>
  <c r="Q77" i="38"/>
  <c r="R77" i="38"/>
  <c r="S77" i="38"/>
  <c r="G78" i="38"/>
  <c r="J78" i="38" s="1"/>
  <c r="K78" i="38"/>
  <c r="N78" i="38"/>
  <c r="O78" i="38"/>
  <c r="G79" i="38"/>
  <c r="J79" i="38" s="1"/>
  <c r="K79" i="38"/>
  <c r="N79" i="38"/>
  <c r="O79" i="38"/>
  <c r="G84" i="38"/>
  <c r="J84" i="38" s="1"/>
  <c r="K84" i="38"/>
  <c r="N84" i="38"/>
  <c r="O84" i="38"/>
  <c r="G85" i="38"/>
  <c r="J85" i="38" s="1"/>
  <c r="U85" i="38" s="1"/>
  <c r="I86" i="38"/>
  <c r="G89" i="38"/>
  <c r="J89" i="38" s="1"/>
  <c r="K89" i="38"/>
  <c r="N89" i="38"/>
  <c r="O89" i="38"/>
  <c r="G90" i="38"/>
  <c r="J90" i="38" s="1"/>
  <c r="K90" i="38"/>
  <c r="N90" i="38"/>
  <c r="O90" i="38"/>
  <c r="G91" i="38"/>
  <c r="J91" i="38" s="1"/>
  <c r="K91" i="38"/>
  <c r="N91" i="38"/>
  <c r="O91" i="38"/>
  <c r="G92" i="38"/>
  <c r="J92" i="38" s="1"/>
  <c r="K92" i="38"/>
  <c r="N92" i="38"/>
  <c r="O92" i="38"/>
  <c r="G93" i="38"/>
  <c r="J93" i="38" s="1"/>
  <c r="U93" i="38" s="1"/>
  <c r="E94" i="38"/>
  <c r="F94" i="38"/>
  <c r="H94" i="38"/>
  <c r="I94" i="38"/>
  <c r="L94" i="38"/>
  <c r="P94" i="38"/>
  <c r="Q94" i="38"/>
  <c r="R94" i="38"/>
  <c r="S94" i="38"/>
  <c r="C101" i="38"/>
  <c r="C103" i="38"/>
  <c r="E19" i="14"/>
  <c r="D22" i="31"/>
  <c r="G25" i="14"/>
  <c r="H25" i="14"/>
  <c r="E26" i="14"/>
  <c r="F26" i="14" s="1"/>
  <c r="G26" i="14"/>
  <c r="G35" i="14" s="1"/>
  <c r="H26" i="14"/>
  <c r="H35" i="14" s="1"/>
  <c r="E30" i="14"/>
  <c r="F30" i="14" s="1"/>
  <c r="G30" i="14"/>
  <c r="H30" i="14"/>
  <c r="E35" i="14"/>
  <c r="D10" i="31"/>
  <c r="E10" i="31"/>
  <c r="F10" i="31"/>
  <c r="D17" i="31"/>
  <c r="E17" i="49"/>
  <c r="E17" i="31"/>
  <c r="E17" i="44" s="1"/>
  <c r="F17" i="31"/>
  <c r="E16" i="32" s="1"/>
  <c r="B10" i="37"/>
  <c r="F14" i="37"/>
  <c r="H14" i="37"/>
  <c r="J14" i="37"/>
  <c r="E18" i="37"/>
  <c r="G18" i="37"/>
  <c r="I18" i="37"/>
  <c r="E21" i="37"/>
  <c r="E17" i="37" s="1"/>
  <c r="E16" i="37" s="1"/>
  <c r="G21" i="37"/>
  <c r="I21" i="37"/>
  <c r="D22" i="37"/>
  <c r="D23" i="37"/>
  <c r="E26" i="37"/>
  <c r="G26" i="37"/>
  <c r="I26" i="37"/>
  <c r="E35" i="37"/>
  <c r="G35" i="37"/>
  <c r="I35" i="37"/>
  <c r="I34" i="37" s="1"/>
  <c r="E39" i="37"/>
  <c r="G39" i="37"/>
  <c r="G34" i="37" s="1"/>
  <c r="I39" i="37"/>
  <c r="E57" i="37"/>
  <c r="E49" i="37" s="1"/>
  <c r="G57" i="37"/>
  <c r="G49" i="37" s="1"/>
  <c r="I57" i="37"/>
  <c r="I49" i="37" s="1"/>
  <c r="E70" i="37"/>
  <c r="G70" i="37"/>
  <c r="I70" i="37"/>
  <c r="E79" i="37"/>
  <c r="G79" i="37"/>
  <c r="G68" i="37"/>
  <c r="I79" i="37"/>
  <c r="E89" i="37"/>
  <c r="G89" i="37"/>
  <c r="I89" i="37"/>
  <c r="I88" i="37" s="1"/>
  <c r="E96" i="37"/>
  <c r="G96" i="37"/>
  <c r="I96" i="37"/>
  <c r="E103" i="37"/>
  <c r="E88" i="37" s="1"/>
  <c r="G103" i="37"/>
  <c r="I103" i="37"/>
  <c r="E112" i="37"/>
  <c r="G112" i="37"/>
  <c r="I112" i="37"/>
  <c r="F116" i="37"/>
  <c r="H116" i="37"/>
  <c r="D120" i="37"/>
  <c r="D232" i="37" s="1"/>
  <c r="D344" i="37" s="1"/>
  <c r="B122" i="37"/>
  <c r="K126" i="37"/>
  <c r="E130" i="37"/>
  <c r="F130" i="37"/>
  <c r="F129" i="37" s="1"/>
  <c r="G130" i="37"/>
  <c r="H130" i="37"/>
  <c r="I130" i="37"/>
  <c r="J130" i="37"/>
  <c r="K131" i="37"/>
  <c r="K130" i="37" s="1"/>
  <c r="K132" i="37"/>
  <c r="E133" i="37"/>
  <c r="F133" i="37"/>
  <c r="G133" i="37"/>
  <c r="H133" i="37"/>
  <c r="I133" i="37"/>
  <c r="J133" i="37"/>
  <c r="D134" i="37"/>
  <c r="K134" i="37"/>
  <c r="D135" i="37"/>
  <c r="K135" i="37"/>
  <c r="K133" i="37"/>
  <c r="K129" i="37" s="1"/>
  <c r="K136" i="37"/>
  <c r="K137" i="37"/>
  <c r="E138" i="37"/>
  <c r="F138" i="37"/>
  <c r="G138" i="37"/>
  <c r="H138" i="37"/>
  <c r="I138" i="37"/>
  <c r="J138" i="37"/>
  <c r="K139" i="37"/>
  <c r="K140" i="37"/>
  <c r="K141" i="37"/>
  <c r="K142" i="37"/>
  <c r="K143" i="37"/>
  <c r="K144" i="37"/>
  <c r="K145" i="37"/>
  <c r="E147" i="37"/>
  <c r="F147" i="37"/>
  <c r="F146" i="37" s="1"/>
  <c r="G147" i="37"/>
  <c r="G146" i="37" s="1"/>
  <c r="H147" i="37"/>
  <c r="I147" i="37"/>
  <c r="I146" i="37" s="1"/>
  <c r="J147" i="37"/>
  <c r="J146" i="37" s="1"/>
  <c r="K148" i="37"/>
  <c r="K147" i="37" s="1"/>
  <c r="K149" i="37"/>
  <c r="K150" i="37"/>
  <c r="E151" i="37"/>
  <c r="F151" i="37"/>
  <c r="G151" i="37"/>
  <c r="H151" i="37"/>
  <c r="I151" i="37"/>
  <c r="J151" i="37"/>
  <c r="K152" i="37"/>
  <c r="K153" i="37"/>
  <c r="K154" i="37"/>
  <c r="K155" i="37"/>
  <c r="K156" i="37"/>
  <c r="K157" i="37"/>
  <c r="K158" i="37"/>
  <c r="K159" i="37"/>
  <c r="K160" i="37"/>
  <c r="F161" i="37"/>
  <c r="G161" i="37"/>
  <c r="K162" i="37"/>
  <c r="K163" i="37"/>
  <c r="K164" i="37"/>
  <c r="K165" i="37"/>
  <c r="K166" i="37"/>
  <c r="K167" i="37"/>
  <c r="K168" i="37"/>
  <c r="E169" i="37"/>
  <c r="E161" i="37" s="1"/>
  <c r="F169" i="37"/>
  <c r="G169" i="37"/>
  <c r="H169" i="37"/>
  <c r="H161" i="37" s="1"/>
  <c r="I169" i="37"/>
  <c r="I161" i="37" s="1"/>
  <c r="J169" i="37"/>
  <c r="J161" i="37" s="1"/>
  <c r="K170" i="37"/>
  <c r="K171" i="37"/>
  <c r="K172" i="37"/>
  <c r="K173" i="37"/>
  <c r="K174" i="37"/>
  <c r="K175" i="37"/>
  <c r="K176" i="37"/>
  <c r="K177" i="37"/>
  <c r="K178" i="37"/>
  <c r="K179" i="37"/>
  <c r="K181" i="37"/>
  <c r="E182" i="37"/>
  <c r="F182" i="37"/>
  <c r="F180" i="37" s="1"/>
  <c r="G182" i="37"/>
  <c r="H182" i="37"/>
  <c r="H180" i="37"/>
  <c r="I182" i="37"/>
  <c r="J182" i="37"/>
  <c r="J180" i="37"/>
  <c r="K183" i="37"/>
  <c r="K182" i="37" s="1"/>
  <c r="K184" i="37"/>
  <c r="K185" i="37"/>
  <c r="K186" i="37"/>
  <c r="K187" i="37"/>
  <c r="K188" i="37"/>
  <c r="K189" i="37"/>
  <c r="K190" i="37"/>
  <c r="E191" i="37"/>
  <c r="F191" i="37"/>
  <c r="G191" i="37"/>
  <c r="H191" i="37"/>
  <c r="I191" i="37"/>
  <c r="J191" i="37"/>
  <c r="K192" i="37"/>
  <c r="K193" i="37"/>
  <c r="K194" i="37"/>
  <c r="K195" i="37"/>
  <c r="K196" i="37"/>
  <c r="K197" i="37"/>
  <c r="K198" i="37"/>
  <c r="K199" i="37"/>
  <c r="E201" i="37"/>
  <c r="F201" i="37"/>
  <c r="G201" i="37"/>
  <c r="G200" i="37" s="1"/>
  <c r="H201" i="37"/>
  <c r="I201" i="37"/>
  <c r="J201" i="37"/>
  <c r="J200" i="37" s="1"/>
  <c r="K202" i="37"/>
  <c r="K203" i="37"/>
  <c r="K204" i="37"/>
  <c r="K205" i="37"/>
  <c r="K206" i="37"/>
  <c r="K207" i="37"/>
  <c r="E208" i="37"/>
  <c r="E200" i="37" s="1"/>
  <c r="F208" i="37"/>
  <c r="G208" i="37"/>
  <c r="H208" i="37"/>
  <c r="I208" i="37"/>
  <c r="J208" i="37"/>
  <c r="K209" i="37"/>
  <c r="K210" i="37"/>
  <c r="K211" i="37"/>
  <c r="K212" i="37"/>
  <c r="K213" i="37"/>
  <c r="K214" i="37"/>
  <c r="E215" i="37"/>
  <c r="F215" i="37"/>
  <c r="G215" i="37"/>
  <c r="H215" i="37"/>
  <c r="I215" i="37"/>
  <c r="J215" i="37"/>
  <c r="K216" i="37"/>
  <c r="K217" i="37"/>
  <c r="K218" i="37"/>
  <c r="K219" i="37"/>
  <c r="K220" i="37"/>
  <c r="K221" i="37"/>
  <c r="K222" i="37"/>
  <c r="K223" i="37"/>
  <c r="E224" i="37"/>
  <c r="F224" i="37"/>
  <c r="G224" i="37"/>
  <c r="H224" i="37"/>
  <c r="I224" i="37"/>
  <c r="J224" i="37"/>
  <c r="K225" i="37"/>
  <c r="K226" i="37"/>
  <c r="K227" i="37"/>
  <c r="K228" i="37"/>
  <c r="K229" i="37"/>
  <c r="K230" i="37"/>
  <c r="B234" i="37"/>
  <c r="K238" i="37"/>
  <c r="E242" i="37"/>
  <c r="F242" i="37"/>
  <c r="G242" i="37"/>
  <c r="G241" i="37" s="1"/>
  <c r="G240" i="37"/>
  <c r="H242" i="37"/>
  <c r="I242" i="37"/>
  <c r="J242" i="37"/>
  <c r="K243" i="37"/>
  <c r="K242" i="37" s="1"/>
  <c r="K244" i="37"/>
  <c r="E245" i="37"/>
  <c r="E241" i="37"/>
  <c r="F245" i="37"/>
  <c r="G245" i="37"/>
  <c r="H245" i="37"/>
  <c r="I245" i="37"/>
  <c r="J245" i="37"/>
  <c r="D246" i="37"/>
  <c r="K246" i="37"/>
  <c r="K245" i="37"/>
  <c r="D247" i="37"/>
  <c r="K247" i="37"/>
  <c r="K248" i="37"/>
  <c r="K249" i="37"/>
  <c r="E250" i="37"/>
  <c r="F250" i="37"/>
  <c r="G250" i="37"/>
  <c r="H250" i="37"/>
  <c r="I250" i="37"/>
  <c r="J250" i="37"/>
  <c r="K251" i="37"/>
  <c r="K252" i="37"/>
  <c r="K253" i="37"/>
  <c r="K254" i="37"/>
  <c r="K255" i="37"/>
  <c r="K256" i="37"/>
  <c r="K257" i="37"/>
  <c r="E259" i="37"/>
  <c r="E258" i="37"/>
  <c r="F259" i="37"/>
  <c r="F258" i="37" s="1"/>
  <c r="G259" i="37"/>
  <c r="H259" i="37"/>
  <c r="I259" i="37"/>
  <c r="I258" i="37" s="1"/>
  <c r="J259" i="37"/>
  <c r="K260" i="37"/>
  <c r="K261" i="37"/>
  <c r="K262" i="37"/>
  <c r="E263" i="37"/>
  <c r="F263" i="37"/>
  <c r="G263" i="37"/>
  <c r="H263" i="37"/>
  <c r="H258" i="37" s="1"/>
  <c r="I263" i="37"/>
  <c r="J263" i="37"/>
  <c r="J258" i="37"/>
  <c r="K264" i="37"/>
  <c r="K265" i="37"/>
  <c r="K266" i="37"/>
  <c r="K267" i="37"/>
  <c r="K268" i="37"/>
  <c r="K269" i="37"/>
  <c r="K270" i="37"/>
  <c r="K271" i="37"/>
  <c r="K272" i="37"/>
  <c r="K274" i="37"/>
  <c r="K275" i="37"/>
  <c r="K276" i="37"/>
  <c r="K277" i="37"/>
  <c r="K278" i="37"/>
  <c r="K279" i="37"/>
  <c r="K280" i="37"/>
  <c r="E281" i="37"/>
  <c r="E273" i="37" s="1"/>
  <c r="F281" i="37"/>
  <c r="F273" i="37" s="1"/>
  <c r="G281" i="37"/>
  <c r="G273" i="37" s="1"/>
  <c r="H281" i="37"/>
  <c r="H273" i="37" s="1"/>
  <c r="I281" i="37"/>
  <c r="I273" i="37" s="1"/>
  <c r="J281" i="37"/>
  <c r="J273" i="37" s="1"/>
  <c r="K282" i="37"/>
  <c r="K283" i="37"/>
  <c r="K284" i="37"/>
  <c r="K285" i="37"/>
  <c r="K286" i="37"/>
  <c r="K287" i="37"/>
  <c r="K288" i="37"/>
  <c r="K289" i="37"/>
  <c r="K290" i="37"/>
  <c r="K291" i="37"/>
  <c r="K293" i="37"/>
  <c r="E294" i="37"/>
  <c r="F294" i="37"/>
  <c r="F292" i="37"/>
  <c r="G294" i="37"/>
  <c r="G292" i="37" s="1"/>
  <c r="H294" i="37"/>
  <c r="I294" i="37"/>
  <c r="J294" i="37"/>
  <c r="J292" i="37" s="1"/>
  <c r="K295" i="37"/>
  <c r="K294" i="37" s="1"/>
  <c r="K296" i="37"/>
  <c r="K297" i="37"/>
  <c r="K298" i="37"/>
  <c r="K299" i="37"/>
  <c r="K300" i="37"/>
  <c r="K301" i="37"/>
  <c r="K302" i="37"/>
  <c r="E303" i="37"/>
  <c r="F303" i="37"/>
  <c r="G303" i="37"/>
  <c r="H303" i="37"/>
  <c r="I303" i="37"/>
  <c r="I292" i="37" s="1"/>
  <c r="J303" i="37"/>
  <c r="K304" i="37"/>
  <c r="K305" i="37"/>
  <c r="K306" i="37"/>
  <c r="K307" i="37"/>
  <c r="K308" i="37"/>
  <c r="K309" i="37"/>
  <c r="K310" i="37"/>
  <c r="K311" i="37"/>
  <c r="E313" i="37"/>
  <c r="F313" i="37"/>
  <c r="G313" i="37"/>
  <c r="H313" i="37"/>
  <c r="I313" i="37"/>
  <c r="J313" i="37"/>
  <c r="K314" i="37"/>
  <c r="K315" i="37"/>
  <c r="K316" i="37"/>
  <c r="K317" i="37"/>
  <c r="K318" i="37"/>
  <c r="K319" i="37"/>
  <c r="E320" i="37"/>
  <c r="F320" i="37"/>
  <c r="G320" i="37"/>
  <c r="H320" i="37"/>
  <c r="I320" i="37"/>
  <c r="J320" i="37"/>
  <c r="K321" i="37"/>
  <c r="K322" i="37"/>
  <c r="K323" i="37"/>
  <c r="K324" i="37"/>
  <c r="K325" i="37"/>
  <c r="K326" i="37"/>
  <c r="E327" i="37"/>
  <c r="F327" i="37"/>
  <c r="G327" i="37"/>
  <c r="H327" i="37"/>
  <c r="I327" i="37"/>
  <c r="J327" i="37"/>
  <c r="K328" i="37"/>
  <c r="K329" i="37"/>
  <c r="K330" i="37"/>
  <c r="K331" i="37"/>
  <c r="K332" i="37"/>
  <c r="K333" i="37"/>
  <c r="K334" i="37"/>
  <c r="K335" i="37"/>
  <c r="E336" i="37"/>
  <c r="F336" i="37"/>
  <c r="G336" i="37"/>
  <c r="H336" i="37"/>
  <c r="I336" i="37"/>
  <c r="J336" i="37"/>
  <c r="K337" i="37"/>
  <c r="K338" i="37"/>
  <c r="K339" i="37"/>
  <c r="K340" i="37"/>
  <c r="K341" i="37"/>
  <c r="K342" i="37"/>
  <c r="H17" i="36"/>
  <c r="H18" i="36"/>
  <c r="H19" i="36"/>
  <c r="C20" i="36"/>
  <c r="H20" i="36"/>
  <c r="C21" i="36"/>
  <c r="H21" i="36"/>
  <c r="H22" i="36"/>
  <c r="H23" i="36"/>
  <c r="H24" i="36"/>
  <c r="H25" i="36"/>
  <c r="H26" i="36"/>
  <c r="H27" i="36"/>
  <c r="H28" i="36"/>
  <c r="H29" i="36"/>
  <c r="H30" i="36"/>
  <c r="H31" i="36"/>
  <c r="H32" i="36"/>
  <c r="H33" i="36"/>
  <c r="H34" i="36"/>
  <c r="H35" i="36"/>
  <c r="H37" i="36"/>
  <c r="H38" i="36"/>
  <c r="H39" i="36"/>
  <c r="H40" i="36"/>
  <c r="H41" i="36"/>
  <c r="H42" i="36"/>
  <c r="H43" i="36"/>
  <c r="H44" i="36"/>
  <c r="H45" i="36"/>
  <c r="H46" i="36"/>
  <c r="H47" i="36"/>
  <c r="H48" i="36"/>
  <c r="H49" i="36"/>
  <c r="H50" i="36"/>
  <c r="H51" i="36"/>
  <c r="H52" i="36"/>
  <c r="H53" i="36"/>
  <c r="H54" i="36"/>
  <c r="H55" i="36"/>
  <c r="H56" i="36"/>
  <c r="H57" i="36"/>
  <c r="H58" i="36"/>
  <c r="H59" i="36"/>
  <c r="H60" i="36"/>
  <c r="H61" i="36"/>
  <c r="H62" i="36"/>
  <c r="H63" i="36"/>
  <c r="H64" i="36"/>
  <c r="H65" i="36"/>
  <c r="H66" i="36"/>
  <c r="H67" i="36"/>
  <c r="H68" i="36"/>
  <c r="H69" i="36"/>
  <c r="H70" i="36"/>
  <c r="H71" i="36"/>
  <c r="H72" i="36"/>
  <c r="H73" i="36"/>
  <c r="H74" i="36"/>
  <c r="H75" i="36"/>
  <c r="H76" i="36"/>
  <c r="H77" i="36"/>
  <c r="H78" i="36"/>
  <c r="H79" i="36"/>
  <c r="H80" i="36"/>
  <c r="H81" i="36"/>
  <c r="H82" i="36"/>
  <c r="H83" i="36"/>
  <c r="H84" i="36"/>
  <c r="H85" i="36"/>
  <c r="H86" i="36"/>
  <c r="H87" i="36"/>
  <c r="H88" i="36"/>
  <c r="H89" i="36"/>
  <c r="H90" i="36"/>
  <c r="H91" i="36"/>
  <c r="H92" i="36"/>
  <c r="H93" i="36"/>
  <c r="H94" i="36"/>
  <c r="H95" i="36"/>
  <c r="H96" i="36"/>
  <c r="H97" i="36"/>
  <c r="H98" i="36"/>
  <c r="H99" i="36"/>
  <c r="H100" i="36"/>
  <c r="H101" i="36"/>
  <c r="H102" i="36"/>
  <c r="H103" i="36"/>
  <c r="H104" i="36"/>
  <c r="H105" i="36"/>
  <c r="H106" i="36"/>
  <c r="H107" i="36"/>
  <c r="H108" i="36"/>
  <c r="H109" i="36"/>
  <c r="H110" i="36"/>
  <c r="H111" i="36"/>
  <c r="H112" i="36"/>
  <c r="H113" i="36"/>
  <c r="H114" i="36"/>
  <c r="H116" i="36"/>
  <c r="H117" i="36"/>
  <c r="H119" i="36"/>
  <c r="H120" i="36"/>
  <c r="H121" i="36"/>
  <c r="H122" i="36"/>
  <c r="H123" i="36"/>
  <c r="H124" i="36"/>
  <c r="H126" i="36"/>
  <c r="H128" i="36"/>
  <c r="H129" i="36"/>
  <c r="H130" i="36"/>
  <c r="H131" i="36"/>
  <c r="H132" i="36"/>
  <c r="H133" i="36"/>
  <c r="H134" i="36"/>
  <c r="H135" i="36"/>
  <c r="H137" i="36"/>
  <c r="H138" i="36"/>
  <c r="H139" i="36"/>
  <c r="H140" i="36"/>
  <c r="H141" i="36"/>
  <c r="H142" i="36"/>
  <c r="H143" i="36"/>
  <c r="H144" i="36"/>
  <c r="E155" i="36"/>
  <c r="F19" i="37" s="1"/>
  <c r="F155" i="36"/>
  <c r="H19" i="37"/>
  <c r="G155" i="36"/>
  <c r="J19" i="37" s="1"/>
  <c r="E156" i="36"/>
  <c r="F20" i="37"/>
  <c r="F156" i="36"/>
  <c r="G156" i="36"/>
  <c r="J20" i="37"/>
  <c r="E157" i="36"/>
  <c r="F157" i="36"/>
  <c r="G157" i="36"/>
  <c r="C158" i="36"/>
  <c r="E158" i="36"/>
  <c r="F22" i="37" s="1"/>
  <c r="F158" i="36"/>
  <c r="H22" i="37" s="1"/>
  <c r="H21" i="37" s="1"/>
  <c r="G158" i="36"/>
  <c r="J22" i="37"/>
  <c r="C159" i="36"/>
  <c r="E159" i="36"/>
  <c r="F23" i="37" s="1"/>
  <c r="F159" i="36"/>
  <c r="H23" i="37" s="1"/>
  <c r="G159" i="36"/>
  <c r="J23" i="37"/>
  <c r="J21" i="37" s="1"/>
  <c r="E160" i="36"/>
  <c r="F160" i="36"/>
  <c r="H24" i="37" s="1"/>
  <c r="G160" i="36"/>
  <c r="J24" i="37"/>
  <c r="E161" i="36"/>
  <c r="F25" i="37" s="1"/>
  <c r="F161" i="36"/>
  <c r="H25" i="37" s="1"/>
  <c r="G161" i="36"/>
  <c r="J25" i="37" s="1"/>
  <c r="E162" i="36"/>
  <c r="H162" i="36" s="1"/>
  <c r="F162" i="36"/>
  <c r="G162" i="36"/>
  <c r="E163" i="36"/>
  <c r="F27" i="37" s="1"/>
  <c r="F163" i="36"/>
  <c r="G163" i="36"/>
  <c r="J27" i="37" s="1"/>
  <c r="E164" i="36"/>
  <c r="F28" i="37" s="1"/>
  <c r="F164" i="36"/>
  <c r="H28" i="37"/>
  <c r="G164" i="36"/>
  <c r="J28" i="37" s="1"/>
  <c r="E165" i="36"/>
  <c r="F29" i="37" s="1"/>
  <c r="F165" i="36"/>
  <c r="H29" i="37"/>
  <c r="G165" i="36"/>
  <c r="J29" i="37" s="1"/>
  <c r="E166" i="36"/>
  <c r="F30" i="37" s="1"/>
  <c r="F166" i="36"/>
  <c r="H30" i="37"/>
  <c r="G166" i="36"/>
  <c r="J30" i="37" s="1"/>
  <c r="E167" i="36"/>
  <c r="F31" i="37" s="1"/>
  <c r="F167" i="36"/>
  <c r="G167" i="36"/>
  <c r="J31" i="37" s="1"/>
  <c r="E168" i="36"/>
  <c r="F32" i="37" s="1"/>
  <c r="K32" i="37" s="1"/>
  <c r="F168" i="36"/>
  <c r="H32" i="37" s="1"/>
  <c r="G168" i="36"/>
  <c r="J32" i="37" s="1"/>
  <c r="H168" i="36"/>
  <c r="E169" i="36"/>
  <c r="F33" i="37" s="1"/>
  <c r="F169" i="36"/>
  <c r="H33" i="37"/>
  <c r="G169" i="36"/>
  <c r="J33" i="37" s="1"/>
  <c r="E170" i="36"/>
  <c r="F170" i="36"/>
  <c r="G170" i="36"/>
  <c r="E171" i="36"/>
  <c r="F171" i="36"/>
  <c r="G171" i="36"/>
  <c r="E172" i="36"/>
  <c r="F36" i="37" s="1"/>
  <c r="F172" i="36"/>
  <c r="H36" i="37" s="1"/>
  <c r="G172" i="36"/>
  <c r="J36" i="37" s="1"/>
  <c r="E173" i="36"/>
  <c r="F37" i="37" s="1"/>
  <c r="F173" i="36"/>
  <c r="H37" i="37"/>
  <c r="G173" i="36"/>
  <c r="J37" i="37" s="1"/>
  <c r="E175" i="36"/>
  <c r="F38" i="37"/>
  <c r="F175" i="36"/>
  <c r="H38" i="37" s="1"/>
  <c r="G175" i="36"/>
  <c r="J38" i="37" s="1"/>
  <c r="E176" i="36"/>
  <c r="F40" i="37"/>
  <c r="F39" i="37" s="1"/>
  <c r="F176" i="36"/>
  <c r="G176" i="36"/>
  <c r="J40" i="37"/>
  <c r="E177" i="36"/>
  <c r="F41" i="37" s="1"/>
  <c r="F177" i="36"/>
  <c r="H41" i="37" s="1"/>
  <c r="G177" i="36"/>
  <c r="J41" i="37" s="1"/>
  <c r="E178" i="36"/>
  <c r="F42" i="37" s="1"/>
  <c r="F178" i="36"/>
  <c r="H42" i="37" s="1"/>
  <c r="G178" i="36"/>
  <c r="J42" i="37" s="1"/>
  <c r="E179" i="36"/>
  <c r="F43" i="37"/>
  <c r="F179" i="36"/>
  <c r="H43" i="37" s="1"/>
  <c r="G179" i="36"/>
  <c r="J43" i="37"/>
  <c r="K43" i="37" s="1"/>
  <c r="E180" i="36"/>
  <c r="F44" i="37" s="1"/>
  <c r="F180" i="36"/>
  <c r="G180" i="36"/>
  <c r="J44" i="37"/>
  <c r="E181" i="36"/>
  <c r="F45" i="37" s="1"/>
  <c r="F181" i="36"/>
  <c r="H45" i="37" s="1"/>
  <c r="G181" i="36"/>
  <c r="E182" i="36"/>
  <c r="F46" i="37" s="1"/>
  <c r="F182" i="36"/>
  <c r="H46" i="37" s="1"/>
  <c r="G182" i="36"/>
  <c r="J46" i="37" s="1"/>
  <c r="E183" i="36"/>
  <c r="F47" i="37" s="1"/>
  <c r="K47" i="37" s="1"/>
  <c r="F183" i="36"/>
  <c r="H47" i="37" s="1"/>
  <c r="G183" i="36"/>
  <c r="J47" i="37"/>
  <c r="E184" i="36"/>
  <c r="F48" i="37" s="1"/>
  <c r="F184" i="36"/>
  <c r="H48" i="37" s="1"/>
  <c r="G184" i="36"/>
  <c r="J48" i="37" s="1"/>
  <c r="E185" i="36"/>
  <c r="F185" i="36"/>
  <c r="G185" i="36"/>
  <c r="E186" i="36"/>
  <c r="F50" i="37"/>
  <c r="F186" i="36"/>
  <c r="H50" i="37"/>
  <c r="K50" i="37" s="1"/>
  <c r="G186" i="36"/>
  <c r="J50" i="37"/>
  <c r="E187" i="36"/>
  <c r="F51" i="37"/>
  <c r="F187" i="36"/>
  <c r="G187" i="36"/>
  <c r="J51" i="37"/>
  <c r="E188" i="36"/>
  <c r="F52" i="37" s="1"/>
  <c r="F188" i="36"/>
  <c r="H52" i="37"/>
  <c r="G188" i="36"/>
  <c r="J52" i="37"/>
  <c r="E189" i="36"/>
  <c r="F53" i="37"/>
  <c r="F189" i="36"/>
  <c r="H53" i="37"/>
  <c r="G189" i="36"/>
  <c r="J53" i="37" s="1"/>
  <c r="E190" i="36"/>
  <c r="F54" i="37"/>
  <c r="F190" i="36"/>
  <c r="H54" i="37"/>
  <c r="G190" i="36"/>
  <c r="J54" i="37"/>
  <c r="K54" i="37" s="1"/>
  <c r="E191" i="36"/>
  <c r="F55" i="37"/>
  <c r="F191" i="36"/>
  <c r="G191" i="36"/>
  <c r="J55" i="37" s="1"/>
  <c r="E192" i="36"/>
  <c r="F56" i="37" s="1"/>
  <c r="F192" i="36"/>
  <c r="H56" i="37"/>
  <c r="G192" i="36"/>
  <c r="J56" i="37"/>
  <c r="E193" i="36"/>
  <c r="F193" i="36"/>
  <c r="G193" i="36"/>
  <c r="E194" i="36"/>
  <c r="F58" i="37"/>
  <c r="F194" i="36"/>
  <c r="H58" i="37" s="1"/>
  <c r="G194" i="36"/>
  <c r="J58" i="37"/>
  <c r="E195" i="36"/>
  <c r="F59" i="37" s="1"/>
  <c r="F195" i="36"/>
  <c r="H59" i="37" s="1"/>
  <c r="G195" i="36"/>
  <c r="J59" i="37" s="1"/>
  <c r="E196" i="36"/>
  <c r="F60" i="37" s="1"/>
  <c r="F196" i="36"/>
  <c r="H60" i="37"/>
  <c r="K60" i="37" s="1"/>
  <c r="G196" i="36"/>
  <c r="J60" i="37" s="1"/>
  <c r="E197" i="36"/>
  <c r="F61" i="37"/>
  <c r="F197" i="36"/>
  <c r="H61" i="37" s="1"/>
  <c r="G197" i="36"/>
  <c r="J61" i="37" s="1"/>
  <c r="E198" i="36"/>
  <c r="F198" i="36"/>
  <c r="H62" i="37" s="1"/>
  <c r="G198" i="36"/>
  <c r="J62" i="37"/>
  <c r="E199" i="36"/>
  <c r="F63" i="37" s="1"/>
  <c r="F199" i="36"/>
  <c r="H63" i="37" s="1"/>
  <c r="G199" i="36"/>
  <c r="J63" i="37" s="1"/>
  <c r="E200" i="36"/>
  <c r="F64" i="37"/>
  <c r="F200" i="36"/>
  <c r="H64" i="37" s="1"/>
  <c r="K64" i="37" s="1"/>
  <c r="G200" i="36"/>
  <c r="J64" i="37" s="1"/>
  <c r="E201" i="36"/>
  <c r="F201" i="36"/>
  <c r="H65" i="37"/>
  <c r="G201" i="36"/>
  <c r="J65" i="37"/>
  <c r="E202" i="36"/>
  <c r="F66" i="37"/>
  <c r="F202" i="36"/>
  <c r="H66" i="37"/>
  <c r="G202" i="36"/>
  <c r="E203" i="36"/>
  <c r="F67" i="37" s="1"/>
  <c r="F203" i="36"/>
  <c r="H67" i="37"/>
  <c r="G203" i="36"/>
  <c r="J67" i="37" s="1"/>
  <c r="E204" i="36"/>
  <c r="F204" i="36"/>
  <c r="G204" i="36"/>
  <c r="E205" i="36"/>
  <c r="F69" i="37"/>
  <c r="F205" i="36"/>
  <c r="H69" i="37" s="1"/>
  <c r="K69" i="37" s="1"/>
  <c r="G205" i="36"/>
  <c r="J69" i="37"/>
  <c r="E206" i="36"/>
  <c r="H206" i="36" s="1"/>
  <c r="F206" i="36"/>
  <c r="G206" i="36"/>
  <c r="E207" i="36"/>
  <c r="F71" i="37" s="1"/>
  <c r="F70" i="37" s="1"/>
  <c r="F207" i="36"/>
  <c r="H71" i="37"/>
  <c r="G207" i="36"/>
  <c r="J71" i="37" s="1"/>
  <c r="J70" i="37" s="1"/>
  <c r="E208" i="36"/>
  <c r="F72" i="37"/>
  <c r="F208" i="36"/>
  <c r="G208" i="36"/>
  <c r="J72" i="37" s="1"/>
  <c r="E209" i="36"/>
  <c r="F209" i="36"/>
  <c r="H73" i="37" s="1"/>
  <c r="G209" i="36"/>
  <c r="J73" i="37"/>
  <c r="E210" i="36"/>
  <c r="F74" i="37" s="1"/>
  <c r="K74" i="37" s="1"/>
  <c r="F210" i="36"/>
  <c r="H74" i="37"/>
  <c r="G210" i="36"/>
  <c r="J74" i="37" s="1"/>
  <c r="E211" i="36"/>
  <c r="F75" i="37" s="1"/>
  <c r="F211" i="36"/>
  <c r="H75" i="37"/>
  <c r="G211" i="36"/>
  <c r="J75" i="37" s="1"/>
  <c r="K75" i="37" s="1"/>
  <c r="E212" i="36"/>
  <c r="F76" i="37"/>
  <c r="F212" i="36"/>
  <c r="G212" i="36"/>
  <c r="J76" i="37"/>
  <c r="E213" i="36"/>
  <c r="F77" i="37" s="1"/>
  <c r="F213" i="36"/>
  <c r="H77" i="37" s="1"/>
  <c r="G213" i="36"/>
  <c r="J77" i="37"/>
  <c r="E214" i="36"/>
  <c r="F78" i="37" s="1"/>
  <c r="F214" i="36"/>
  <c r="H78" i="37"/>
  <c r="G214" i="36"/>
  <c r="E215" i="36"/>
  <c r="F215" i="36"/>
  <c r="G215" i="36"/>
  <c r="E216" i="36"/>
  <c r="F80" i="37" s="1"/>
  <c r="K80" i="37" s="1"/>
  <c r="F216" i="36"/>
  <c r="H80" i="37" s="1"/>
  <c r="G216" i="36"/>
  <c r="J80" i="37"/>
  <c r="E217" i="36"/>
  <c r="F217" i="36"/>
  <c r="H81" i="37"/>
  <c r="G217" i="36"/>
  <c r="J81" i="37" s="1"/>
  <c r="E218" i="36"/>
  <c r="F82" i="37"/>
  <c r="F218" i="36"/>
  <c r="H82" i="37" s="1"/>
  <c r="G218" i="36"/>
  <c r="J82" i="37" s="1"/>
  <c r="E219" i="36"/>
  <c r="F83" i="37" s="1"/>
  <c r="F219" i="36"/>
  <c r="H83" i="37"/>
  <c r="G219" i="36"/>
  <c r="J83" i="37" s="1"/>
  <c r="E220" i="36"/>
  <c r="F84" i="37"/>
  <c r="F220" i="36"/>
  <c r="G220" i="36"/>
  <c r="J84" i="37" s="1"/>
  <c r="E221" i="36"/>
  <c r="F221" i="36"/>
  <c r="H85" i="37" s="1"/>
  <c r="G221" i="36"/>
  <c r="J85" i="37"/>
  <c r="E222" i="36"/>
  <c r="F86" i="37" s="1"/>
  <c r="K86" i="37" s="1"/>
  <c r="F222" i="36"/>
  <c r="H86" i="37"/>
  <c r="G222" i="36"/>
  <c r="J86" i="37" s="1"/>
  <c r="E223" i="36"/>
  <c r="F87" i="37" s="1"/>
  <c r="F223" i="36"/>
  <c r="H87" i="37"/>
  <c r="G223" i="36"/>
  <c r="J87" i="37" s="1"/>
  <c r="K87" i="37" s="1"/>
  <c r="E224" i="36"/>
  <c r="F224" i="36"/>
  <c r="H224" i="36" s="1"/>
  <c r="G224" i="36"/>
  <c r="E225" i="36"/>
  <c r="F225" i="36"/>
  <c r="G225" i="36"/>
  <c r="E226" i="36"/>
  <c r="F90" i="37" s="1"/>
  <c r="F226" i="36"/>
  <c r="H90" i="37"/>
  <c r="G226" i="36"/>
  <c r="J90" i="37" s="1"/>
  <c r="E227" i="36"/>
  <c r="F91" i="37"/>
  <c r="K91" i="37" s="1"/>
  <c r="F227" i="36"/>
  <c r="H91" i="37" s="1"/>
  <c r="G227" i="36"/>
  <c r="J91" i="37" s="1"/>
  <c r="E228" i="36"/>
  <c r="F92" i="37"/>
  <c r="F228" i="36"/>
  <c r="H92" i="37" s="1"/>
  <c r="G228" i="36"/>
  <c r="J92" i="37"/>
  <c r="E229" i="36"/>
  <c r="F93" i="37" s="1"/>
  <c r="F229" i="36"/>
  <c r="H93" i="37" s="1"/>
  <c r="G229" i="36"/>
  <c r="J93" i="37" s="1"/>
  <c r="E230" i="36"/>
  <c r="F94" i="37" s="1"/>
  <c r="F230" i="36"/>
  <c r="H94" i="37" s="1"/>
  <c r="G230" i="36"/>
  <c r="J94" i="37"/>
  <c r="E231" i="36"/>
  <c r="F95" i="37" s="1"/>
  <c r="K95" i="37" s="1"/>
  <c r="F231" i="36"/>
  <c r="H95" i="37"/>
  <c r="G231" i="36"/>
  <c r="J95" i="37" s="1"/>
  <c r="E232" i="36"/>
  <c r="F232" i="36"/>
  <c r="G232" i="36"/>
  <c r="E233" i="36"/>
  <c r="F97" i="37" s="1"/>
  <c r="F233" i="36"/>
  <c r="H97" i="37" s="1"/>
  <c r="G233" i="36"/>
  <c r="J97" i="37"/>
  <c r="E234" i="36"/>
  <c r="F234" i="36"/>
  <c r="H98" i="37" s="1"/>
  <c r="G234" i="36"/>
  <c r="J98" i="37"/>
  <c r="E235" i="36"/>
  <c r="F99" i="37" s="1"/>
  <c r="K99" i="37" s="1"/>
  <c r="F235" i="36"/>
  <c r="H99" i="37"/>
  <c r="G235" i="36"/>
  <c r="J99" i="37" s="1"/>
  <c r="E236" i="36"/>
  <c r="F100" i="37"/>
  <c r="F236" i="36"/>
  <c r="H100" i="37" s="1"/>
  <c r="G236" i="36"/>
  <c r="J100" i="37"/>
  <c r="K100" i="37" s="1"/>
  <c r="E237" i="36"/>
  <c r="F101" i="37" s="1"/>
  <c r="F237" i="36"/>
  <c r="H101" i="37" s="1"/>
  <c r="G237" i="36"/>
  <c r="J101" i="37" s="1"/>
  <c r="E238" i="36"/>
  <c r="F102" i="37" s="1"/>
  <c r="F238" i="36"/>
  <c r="H102" i="37" s="1"/>
  <c r="G238" i="36"/>
  <c r="J102" i="37" s="1"/>
  <c r="E239" i="36"/>
  <c r="F239" i="36"/>
  <c r="G239" i="36"/>
  <c r="E240" i="36"/>
  <c r="F240" i="36"/>
  <c r="H104" i="37"/>
  <c r="G240" i="36"/>
  <c r="J104" i="37" s="1"/>
  <c r="E241" i="36"/>
  <c r="F105" i="37" s="1"/>
  <c r="F241" i="36"/>
  <c r="G241" i="36"/>
  <c r="J105" i="37"/>
  <c r="E242" i="36"/>
  <c r="F106" i="37" s="1"/>
  <c r="F242" i="36"/>
  <c r="H106" i="37"/>
  <c r="G242" i="36"/>
  <c r="J106" i="37" s="1"/>
  <c r="E243" i="36"/>
  <c r="F107" i="37"/>
  <c r="F243" i="36"/>
  <c r="H107" i="37" s="1"/>
  <c r="G243" i="36"/>
  <c r="J107" i="37" s="1"/>
  <c r="E244" i="36"/>
  <c r="F108" i="37" s="1"/>
  <c r="F244" i="36"/>
  <c r="H108" i="37"/>
  <c r="G244" i="36"/>
  <c r="J108" i="37" s="1"/>
  <c r="K108" i="37" s="1"/>
  <c r="E245" i="36"/>
  <c r="F109" i="37"/>
  <c r="F245" i="36"/>
  <c r="G245" i="36"/>
  <c r="J109" i="37" s="1"/>
  <c r="E246" i="36"/>
  <c r="F110" i="37" s="1"/>
  <c r="F246" i="36"/>
  <c r="H246" i="36" s="1"/>
  <c r="G246" i="36"/>
  <c r="J110" i="37" s="1"/>
  <c r="E247" i="36"/>
  <c r="F111" i="37"/>
  <c r="K111" i="37" s="1"/>
  <c r="F247" i="36"/>
  <c r="H111" i="37" s="1"/>
  <c r="G247" i="36"/>
  <c r="J111" i="37" s="1"/>
  <c r="E248" i="36"/>
  <c r="F248" i="36"/>
  <c r="G248" i="36"/>
  <c r="E249" i="36"/>
  <c r="F113" i="37" s="1"/>
  <c r="F249" i="36"/>
  <c r="H113" i="37" s="1"/>
  <c r="G249" i="36"/>
  <c r="J113" i="37" s="1"/>
  <c r="J112" i="37" s="1"/>
  <c r="E250" i="36"/>
  <c r="F250" i="36"/>
  <c r="H114" i="37"/>
  <c r="G250" i="36"/>
  <c r="J114" i="37" s="1"/>
  <c r="E251" i="36"/>
  <c r="F115" i="37"/>
  <c r="F251" i="36"/>
  <c r="H115" i="37" s="1"/>
  <c r="G251" i="36"/>
  <c r="J115" i="37" s="1"/>
  <c r="E253" i="36"/>
  <c r="F117" i="37" s="1"/>
  <c r="F253" i="36"/>
  <c r="G253" i="36"/>
  <c r="E254" i="36"/>
  <c r="F118" i="37" s="1"/>
  <c r="K118" i="37" s="1"/>
  <c r="F254" i="36"/>
  <c r="H118" i="37" s="1"/>
  <c r="G254" i="36"/>
  <c r="J118" i="37" s="1"/>
  <c r="E256" i="36"/>
  <c r="F256" i="36"/>
  <c r="G256" i="36"/>
  <c r="E257" i="36"/>
  <c r="F257" i="36"/>
  <c r="G257" i="36"/>
  <c r="E258" i="36"/>
  <c r="F258" i="36"/>
  <c r="G258" i="36"/>
  <c r="E259" i="36"/>
  <c r="F259" i="36"/>
  <c r="H259" i="36" s="1"/>
  <c r="G259" i="36"/>
  <c r="E260" i="36"/>
  <c r="F260" i="36"/>
  <c r="G260" i="36"/>
  <c r="G255" i="36" s="1"/>
  <c r="C261" i="36"/>
  <c r="E261" i="36"/>
  <c r="F261" i="36"/>
  <c r="G261" i="36"/>
  <c r="C262" i="36"/>
  <c r="C263" i="36"/>
  <c r="E263" i="36"/>
  <c r="F263" i="36"/>
  <c r="G263" i="36"/>
  <c r="E265" i="36"/>
  <c r="F265" i="36"/>
  <c r="H265" i="36"/>
  <c r="G265" i="36"/>
  <c r="G264" i="36" s="1"/>
  <c r="E266" i="36"/>
  <c r="F266" i="36"/>
  <c r="H266" i="36"/>
  <c r="G266" i="36"/>
  <c r="E267" i="36"/>
  <c r="F267" i="36"/>
  <c r="H267" i="36"/>
  <c r="G267" i="36"/>
  <c r="E268" i="36"/>
  <c r="F268" i="36"/>
  <c r="H268" i="36"/>
  <c r="G268" i="36"/>
  <c r="E269" i="36"/>
  <c r="F269" i="36"/>
  <c r="H269" i="36"/>
  <c r="G269" i="36"/>
  <c r="E270" i="36"/>
  <c r="F270" i="36"/>
  <c r="H270" i="36"/>
  <c r="G270" i="36"/>
  <c r="C271" i="36"/>
  <c r="E271" i="36"/>
  <c r="H271" i="36"/>
  <c r="F271" i="36"/>
  <c r="G271" i="36"/>
  <c r="C272" i="36"/>
  <c r="E272" i="36"/>
  <c r="F272" i="36"/>
  <c r="G272" i="36"/>
  <c r="H272" i="36"/>
  <c r="C274" i="36"/>
  <c r="E274" i="36"/>
  <c r="F274" i="36"/>
  <c r="G274" i="36"/>
  <c r="C275" i="36"/>
  <c r="E275" i="36"/>
  <c r="F275" i="36"/>
  <c r="G275" i="36"/>
  <c r="H275" i="36" s="1"/>
  <c r="C276" i="36"/>
  <c r="E276" i="36"/>
  <c r="F276" i="36"/>
  <c r="G276" i="36"/>
  <c r="C277" i="36"/>
  <c r="E277" i="36"/>
  <c r="F277" i="36"/>
  <c r="G277" i="36"/>
  <c r="C278" i="36"/>
  <c r="E278" i="36"/>
  <c r="H278" i="36" s="1"/>
  <c r="F278" i="36"/>
  <c r="G278" i="36"/>
  <c r="C279" i="36"/>
  <c r="E279" i="36"/>
  <c r="F279" i="36"/>
  <c r="G279" i="36"/>
  <c r="C280" i="36"/>
  <c r="E280" i="36"/>
  <c r="F280" i="36"/>
  <c r="H280" i="36" s="1"/>
  <c r="G280" i="36"/>
  <c r="C281" i="36"/>
  <c r="E281" i="36"/>
  <c r="F281" i="36"/>
  <c r="G281" i="36"/>
  <c r="C287" i="36"/>
  <c r="H287" i="36"/>
  <c r="C288" i="36"/>
  <c r="H288" i="36"/>
  <c r="C289" i="36"/>
  <c r="H289" i="36"/>
  <c r="X1" i="32"/>
  <c r="E13" i="32"/>
  <c r="E19" i="32"/>
  <c r="F264" i="36"/>
  <c r="H155" i="36"/>
  <c r="H292" i="37"/>
  <c r="F35" i="37"/>
  <c r="J18" i="37"/>
  <c r="J312" i="37"/>
  <c r="F312" i="37"/>
  <c r="H254" i="36"/>
  <c r="H247" i="36"/>
  <c r="H244" i="36"/>
  <c r="H243" i="36"/>
  <c r="H233" i="36"/>
  <c r="H228" i="36"/>
  <c r="H226" i="36"/>
  <c r="H218" i="36"/>
  <c r="H216" i="36"/>
  <c r="H213" i="36"/>
  <c r="H210" i="36"/>
  <c r="H207" i="36"/>
  <c r="H199" i="36"/>
  <c r="H194" i="36"/>
  <c r="H192" i="36"/>
  <c r="H190" i="36"/>
  <c r="H189" i="36"/>
  <c r="H188" i="36"/>
  <c r="H186" i="36"/>
  <c r="H182" i="36"/>
  <c r="H181" i="36"/>
  <c r="H179" i="36"/>
  <c r="H177" i="36"/>
  <c r="H175" i="36"/>
  <c r="H173" i="36"/>
  <c r="H169" i="36"/>
  <c r="J116" i="37"/>
  <c r="K116" i="37" s="1"/>
  <c r="J117" i="37"/>
  <c r="J89" i="37"/>
  <c r="H158" i="36"/>
  <c r="F18" i="37"/>
  <c r="K19" i="37"/>
  <c r="E240" i="37"/>
  <c r="E239" i="37" s="1"/>
  <c r="H15" i="38"/>
  <c r="L14" i="35"/>
  <c r="AQ82" i="44"/>
  <c r="AQ81" i="44" s="1"/>
  <c r="L49" i="44"/>
  <c r="O49" i="44"/>
  <c r="H30" i="35"/>
  <c r="L30" i="19" l="1"/>
  <c r="N30" i="19"/>
  <c r="F57" i="35"/>
  <c r="F30" i="35"/>
  <c r="M30" i="19"/>
  <c r="I30" i="19"/>
  <c r="E30" i="19"/>
  <c r="H50" i="49"/>
  <c r="P50" i="49"/>
  <c r="P48" i="49" s="1"/>
  <c r="P44" i="49" s="1"/>
  <c r="Q99" i="49"/>
  <c r="Q86" i="49"/>
  <c r="Q55" i="49"/>
  <c r="Q75" i="49"/>
  <c r="Q68" i="49"/>
  <c r="S34" i="49"/>
  <c r="H48" i="49"/>
  <c r="H44" i="49" s="1"/>
  <c r="Q93" i="49"/>
  <c r="H102" i="49"/>
  <c r="N50" i="49"/>
  <c r="N48" i="49" s="1"/>
  <c r="N44" i="49" s="1"/>
  <c r="F102" i="49"/>
  <c r="Q96" i="49"/>
  <c r="Q89" i="49"/>
  <c r="K102" i="49"/>
  <c r="Q78" i="49"/>
  <c r="K50" i="49"/>
  <c r="K48" i="49" s="1"/>
  <c r="K44" i="49" s="1"/>
  <c r="Q65" i="49"/>
  <c r="M102" i="49"/>
  <c r="I102" i="49"/>
  <c r="E50" i="49"/>
  <c r="E48" i="49" s="1"/>
  <c r="E44" i="49" s="1"/>
  <c r="Q40" i="49"/>
  <c r="Q49" i="49" s="1"/>
  <c r="Q72" i="49"/>
  <c r="L50" i="49"/>
  <c r="L48" i="49" s="1"/>
  <c r="L44" i="49" s="1"/>
  <c r="Q62" i="49"/>
  <c r="J102" i="49"/>
  <c r="J50" i="49"/>
  <c r="J48" i="49" s="1"/>
  <c r="J44" i="49" s="1"/>
  <c r="F50" i="49"/>
  <c r="F48" i="49" s="1"/>
  <c r="F44" i="49" s="1"/>
  <c r="Q52" i="44"/>
  <c r="AL62" i="44"/>
  <c r="AR58" i="44"/>
  <c r="AM75" i="44"/>
  <c r="AH96" i="44"/>
  <c r="AP75" i="44"/>
  <c r="AL72" i="44"/>
  <c r="AR68" i="44"/>
  <c r="AL65" i="44"/>
  <c r="AI62" i="44"/>
  <c r="AQ52" i="44"/>
  <c r="AP99" i="44"/>
  <c r="AR99" i="44"/>
  <c r="AN78" i="44"/>
  <c r="AJ78" i="44"/>
  <c r="AO72" i="44"/>
  <c r="F50" i="44"/>
  <c r="AM72" i="44"/>
  <c r="AI52" i="44"/>
  <c r="AJ99" i="44"/>
  <c r="AR86" i="44"/>
  <c r="AJ86" i="44"/>
  <c r="AH82" i="44"/>
  <c r="AH81" i="44" s="1"/>
  <c r="AN75" i="44"/>
  <c r="AJ75" i="44"/>
  <c r="AJ62" i="44"/>
  <c r="AN58" i="44"/>
  <c r="AK78" i="44"/>
  <c r="AK75" i="44"/>
  <c r="Q72" i="44"/>
  <c r="AQ99" i="44"/>
  <c r="AP93" i="44"/>
  <c r="AL93" i="44"/>
  <c r="AQ93" i="44"/>
  <c r="AI93" i="44"/>
  <c r="AN82" i="44"/>
  <c r="AN81" i="44" s="1"/>
  <c r="AI78" i="44"/>
  <c r="AO75" i="44"/>
  <c r="AL75" i="44"/>
  <c r="AN65" i="44"/>
  <c r="AM62" i="44"/>
  <c r="AL58" i="44"/>
  <c r="Q58" i="44"/>
  <c r="AN96" i="44"/>
  <c r="AJ89" i="44"/>
  <c r="AP86" i="44"/>
  <c r="AP72" i="44"/>
  <c r="AH72" i="44"/>
  <c r="AN99" i="44"/>
  <c r="AL96" i="44"/>
  <c r="AR93" i="44"/>
  <c r="AO93" i="44"/>
  <c r="AL82" i="44"/>
  <c r="AL81" i="44" s="1"/>
  <c r="AQ68" i="44"/>
  <c r="Q68" i="44"/>
  <c r="AQ58" i="44"/>
  <c r="AM58" i="44"/>
  <c r="AI58" i="44"/>
  <c r="AP55" i="44"/>
  <c r="K50" i="44"/>
  <c r="K48" i="44" s="1"/>
  <c r="K44" i="44" s="1"/>
  <c r="Q55" i="44"/>
  <c r="L102" i="44"/>
  <c r="AJ96" i="44"/>
  <c r="AN89" i="44"/>
  <c r="AM93" i="44"/>
  <c r="AO89" i="44"/>
  <c r="AO85" i="44" s="1"/>
  <c r="AM86" i="44"/>
  <c r="I50" i="44"/>
  <c r="I48" i="44" s="1"/>
  <c r="I44" i="44" s="1"/>
  <c r="E102" i="44"/>
  <c r="AI82" i="44"/>
  <c r="AI81" i="44" s="1"/>
  <c r="Q82" i="44"/>
  <c r="AQ78" i="44"/>
  <c r="AM78" i="44"/>
  <c r="AR75" i="44"/>
  <c r="AH75" i="44"/>
  <c r="O50" i="44"/>
  <c r="O48" i="44" s="1"/>
  <c r="O44" i="44" s="1"/>
  <c r="AO68" i="44"/>
  <c r="AQ65" i="44"/>
  <c r="AR65" i="44"/>
  <c r="AM52" i="44"/>
  <c r="Q86" i="44"/>
  <c r="E50" i="44"/>
  <c r="E48" i="44" s="1"/>
  <c r="E44" i="44" s="1"/>
  <c r="F48" i="44"/>
  <c r="F44" i="44" s="1"/>
  <c r="AQ96" i="44"/>
  <c r="AN93" i="44"/>
  <c r="AJ93" i="44"/>
  <c r="AL89" i="44"/>
  <c r="AH89" i="44"/>
  <c r="AQ86" i="44"/>
  <c r="AO82" i="44"/>
  <c r="AO81" i="44" s="1"/>
  <c r="AP78" i="44"/>
  <c r="AP71" i="44" s="1"/>
  <c r="AL68" i="44"/>
  <c r="AH68" i="44"/>
  <c r="AO65" i="44"/>
  <c r="AO61" i="44" s="1"/>
  <c r="AN62" i="44"/>
  <c r="AJ58" i="44"/>
  <c r="Q40" i="44"/>
  <c r="Q49" i="44" s="1"/>
  <c r="AI55" i="44"/>
  <c r="AI68" i="44"/>
  <c r="AK68" i="44"/>
  <c r="AN55" i="44"/>
  <c r="AN51" i="44" s="1"/>
  <c r="AK96" i="44"/>
  <c r="AK93" i="44"/>
  <c r="AK89" i="44"/>
  <c r="AK86" i="44"/>
  <c r="AN72" i="44"/>
  <c r="AJ72" i="44"/>
  <c r="AN68" i="44"/>
  <c r="AK65" i="44"/>
  <c r="AO58" i="44"/>
  <c r="AO51" i="44" s="1"/>
  <c r="AP58" i="44"/>
  <c r="AH58" i="44"/>
  <c r="AK52" i="44"/>
  <c r="T45" i="38"/>
  <c r="U45" i="38" s="1"/>
  <c r="T79" i="38"/>
  <c r="J36" i="38"/>
  <c r="T36" i="38" s="1"/>
  <c r="U36" i="38" s="1"/>
  <c r="U23" i="38"/>
  <c r="T75" i="38"/>
  <c r="U75" i="38" s="1"/>
  <c r="T69" i="38"/>
  <c r="U69" i="38" s="1"/>
  <c r="T55" i="38"/>
  <c r="U55" i="38" s="1"/>
  <c r="J27" i="38"/>
  <c r="J25" i="38" s="1"/>
  <c r="K70" i="38"/>
  <c r="J39" i="38"/>
  <c r="T39" i="38" s="1"/>
  <c r="U39" i="38" s="1"/>
  <c r="J38" i="38"/>
  <c r="T38" i="38" s="1"/>
  <c r="U38" i="38" s="1"/>
  <c r="O25" i="38"/>
  <c r="G94" i="38"/>
  <c r="T91" i="38"/>
  <c r="U91" i="38" s="1"/>
  <c r="T40" i="38"/>
  <c r="U40" i="38" s="1"/>
  <c r="S24" i="38"/>
  <c r="G25" i="38"/>
  <c r="O94" i="38"/>
  <c r="T64" i="38"/>
  <c r="U64" i="38" s="1"/>
  <c r="N25" i="38"/>
  <c r="T26" i="38"/>
  <c r="U26" i="38" s="1"/>
  <c r="K27" i="38"/>
  <c r="K25" i="38" s="1"/>
  <c r="G57" i="35"/>
  <c r="P52" i="38"/>
  <c r="R24" i="38"/>
  <c r="K30" i="35"/>
  <c r="G30" i="35"/>
  <c r="J30" i="19"/>
  <c r="P24" i="38"/>
  <c r="Q24" i="38"/>
  <c r="L24" i="38"/>
  <c r="E24" i="38"/>
  <c r="E52" i="38"/>
  <c r="U16" i="38"/>
  <c r="F24" i="38"/>
  <c r="AY45" i="50"/>
  <c r="D106" i="50" s="1"/>
  <c r="AY46" i="50"/>
  <c r="G22" i="50"/>
  <c r="G24" i="50" s="1"/>
  <c r="H24" i="50" s="1"/>
  <c r="F24" i="50"/>
  <c r="F26" i="50" s="1"/>
  <c r="K96" i="50"/>
  <c r="K44" i="50"/>
  <c r="AO65" i="50"/>
  <c r="AU96" i="50"/>
  <c r="H96" i="50"/>
  <c r="H44" i="50"/>
  <c r="L96" i="50"/>
  <c r="L44" i="50"/>
  <c r="P96" i="50"/>
  <c r="P44" i="50"/>
  <c r="AY52" i="50"/>
  <c r="AM55" i="50"/>
  <c r="AY55" i="50" s="1"/>
  <c r="AY59" i="50"/>
  <c r="AW65" i="50"/>
  <c r="F31" i="50"/>
  <c r="G30" i="50"/>
  <c r="G31" i="50" s="1"/>
  <c r="H31" i="50" s="1"/>
  <c r="H30" i="50" s="1"/>
  <c r="AR65" i="50"/>
  <c r="AR96" i="50" s="1"/>
  <c r="AV65" i="50"/>
  <c r="AV96" i="50" s="1"/>
  <c r="AO69" i="50"/>
  <c r="AS69" i="50"/>
  <c r="AS65" i="50" s="1"/>
  <c r="AW69" i="50"/>
  <c r="AN96" i="50"/>
  <c r="F14" i="50"/>
  <c r="E96" i="50"/>
  <c r="E44" i="50"/>
  <c r="I96" i="50"/>
  <c r="I44" i="50"/>
  <c r="M96" i="50"/>
  <c r="M44" i="50"/>
  <c r="Q49" i="50"/>
  <c r="AY53" i="50"/>
  <c r="AY63" i="50"/>
  <c r="Q46" i="50"/>
  <c r="AO45" i="50"/>
  <c r="AO96" i="50" s="1"/>
  <c r="AS45" i="50"/>
  <c r="AW45" i="50"/>
  <c r="AY54" i="50"/>
  <c r="AY58" i="50"/>
  <c r="Q59" i="50"/>
  <c r="AY60" i="50"/>
  <c r="Q62" i="50"/>
  <c r="AY66" i="50"/>
  <c r="AY68" i="50"/>
  <c r="Q72" i="50"/>
  <c r="AM65" i="50"/>
  <c r="AY72" i="50"/>
  <c r="AY74" i="50"/>
  <c r="AN87" i="50"/>
  <c r="AN86" i="50" s="1"/>
  <c r="AR87" i="50"/>
  <c r="AR86" i="50" s="1"/>
  <c r="AV87" i="50"/>
  <c r="AV86" i="50" s="1"/>
  <c r="O96" i="50"/>
  <c r="AY57" i="50"/>
  <c r="AY62" i="50"/>
  <c r="AY64" i="50"/>
  <c r="AY90" i="50"/>
  <c r="AM86" i="50"/>
  <c r="AY92" i="50"/>
  <c r="N96" i="50"/>
  <c r="Q83" i="50"/>
  <c r="AY83" i="50"/>
  <c r="AM79" i="50"/>
  <c r="AY85" i="50"/>
  <c r="AY91" i="50"/>
  <c r="AY93" i="50"/>
  <c r="Q93" i="50"/>
  <c r="G96" i="50"/>
  <c r="AY69" i="50"/>
  <c r="AY70" i="50"/>
  <c r="AY71" i="50"/>
  <c r="AY76" i="50"/>
  <c r="AP79" i="50"/>
  <c r="AP96" i="50" s="1"/>
  <c r="AT79" i="50"/>
  <c r="AT96" i="50" s="1"/>
  <c r="AX79" i="50"/>
  <c r="AX96" i="50" s="1"/>
  <c r="AP86" i="50"/>
  <c r="AT86" i="50"/>
  <c r="AX86" i="50"/>
  <c r="AY80" i="50"/>
  <c r="AY81" i="50"/>
  <c r="AY82" i="50"/>
  <c r="AY88" i="50"/>
  <c r="AY89" i="50"/>
  <c r="K41" i="37"/>
  <c r="J39" i="37"/>
  <c r="K83" i="37"/>
  <c r="J79" i="37"/>
  <c r="J17" i="37"/>
  <c r="O30" i="19"/>
  <c r="AH86" i="44"/>
  <c r="U79" i="38"/>
  <c r="H172" i="36"/>
  <c r="H178" i="36"/>
  <c r="H183" i="36"/>
  <c r="H195" i="36"/>
  <c r="H203" i="36"/>
  <c r="H211" i="36"/>
  <c r="H219" i="36"/>
  <c r="H237" i="36"/>
  <c r="H249" i="36"/>
  <c r="F34" i="37"/>
  <c r="H281" i="36"/>
  <c r="H279" i="36"/>
  <c r="H276" i="36"/>
  <c r="H263" i="36"/>
  <c r="K115" i="37"/>
  <c r="H248" i="36"/>
  <c r="K92" i="37"/>
  <c r="K67" i="37"/>
  <c r="K61" i="37"/>
  <c r="K58" i="37"/>
  <c r="K48" i="37"/>
  <c r="K215" i="37"/>
  <c r="K201" i="37"/>
  <c r="K46" i="38"/>
  <c r="AN86" i="44"/>
  <c r="AN85" i="44" s="1"/>
  <c r="AL86" i="44"/>
  <c r="J103" i="37"/>
  <c r="I16" i="37"/>
  <c r="I15" i="37" s="1"/>
  <c r="T90" i="38"/>
  <c r="U90" i="38" s="1"/>
  <c r="R23" i="28"/>
  <c r="H184" i="36"/>
  <c r="H196" i="36"/>
  <c r="H205" i="36"/>
  <c r="H222" i="36"/>
  <c r="H229" i="36"/>
  <c r="H251" i="36"/>
  <c r="F89" i="37"/>
  <c r="E273" i="36"/>
  <c r="E255" i="36"/>
  <c r="K82" i="37"/>
  <c r="K63" i="37"/>
  <c r="H185" i="36"/>
  <c r="J35" i="37"/>
  <c r="J34" i="37" s="1"/>
  <c r="H170" i="36"/>
  <c r="K25" i="37"/>
  <c r="E129" i="37"/>
  <c r="E128" i="37" s="1"/>
  <c r="F35" i="14"/>
  <c r="D23" i="31"/>
  <c r="T62" i="38"/>
  <c r="U62" i="38" s="1"/>
  <c r="Q52" i="38"/>
  <c r="Q89" i="44"/>
  <c r="AK82" i="44"/>
  <c r="AK81" i="44" s="1"/>
  <c r="J94" i="38"/>
  <c r="H197" i="36"/>
  <c r="H223" i="36"/>
  <c r="H230" i="36"/>
  <c r="H57" i="37"/>
  <c r="H258" i="36"/>
  <c r="H110" i="37"/>
  <c r="K93" i="37"/>
  <c r="K45" i="37"/>
  <c r="J26" i="37"/>
  <c r="F24" i="37"/>
  <c r="H160" i="36"/>
  <c r="K313" i="37"/>
  <c r="G312" i="37"/>
  <c r="E15" i="37"/>
  <c r="O63" i="38"/>
  <c r="H157" i="36"/>
  <c r="K336" i="37"/>
  <c r="K303" i="37"/>
  <c r="K292" i="37" s="1"/>
  <c r="K263" i="37"/>
  <c r="K250" i="37"/>
  <c r="J241" i="37"/>
  <c r="J240" i="37" s="1"/>
  <c r="J239" i="37" s="1"/>
  <c r="J343" i="37" s="1"/>
  <c r="K224" i="37"/>
  <c r="E180" i="37"/>
  <c r="K151" i="37"/>
  <c r="K146" i="37" s="1"/>
  <c r="H146" i="37"/>
  <c r="J129" i="37"/>
  <c r="I17" i="37"/>
  <c r="K14" i="37"/>
  <c r="D24" i="31"/>
  <c r="E23" i="31" s="1"/>
  <c r="T92" i="38"/>
  <c r="U92" i="38" s="1"/>
  <c r="K94" i="38"/>
  <c r="T89" i="38"/>
  <c r="U89" i="38" s="1"/>
  <c r="O77" i="38"/>
  <c r="F52" i="38"/>
  <c r="T51" i="38"/>
  <c r="U51" i="38" s="1"/>
  <c r="AP82" i="44"/>
  <c r="AP81" i="44" s="1"/>
  <c r="AJ82" i="44"/>
  <c r="AJ81" i="44" s="1"/>
  <c r="AL78" i="44"/>
  <c r="AQ75" i="44"/>
  <c r="K101" i="37"/>
  <c r="H236" i="36"/>
  <c r="K94" i="37"/>
  <c r="H215" i="36"/>
  <c r="K56" i="37"/>
  <c r="H171" i="36"/>
  <c r="H166" i="36"/>
  <c r="H165" i="36"/>
  <c r="K259" i="37"/>
  <c r="K258" i="37" s="1"/>
  <c r="I241" i="37"/>
  <c r="I240" i="37" s="1"/>
  <c r="I239" i="37" s="1"/>
  <c r="F241" i="37"/>
  <c r="F240" i="37" s="1"/>
  <c r="F239" i="37" s="1"/>
  <c r="F343" i="37" s="1"/>
  <c r="K191" i="37"/>
  <c r="K180" i="37" s="1"/>
  <c r="I129" i="37"/>
  <c r="I128" i="37" s="1"/>
  <c r="I127" i="37" s="1"/>
  <c r="I231" i="37" s="1"/>
  <c r="E68" i="37"/>
  <c r="E120" i="37" s="1"/>
  <c r="O70" i="38"/>
  <c r="K63" i="38"/>
  <c r="J54" i="38"/>
  <c r="T54" i="38" s="1"/>
  <c r="D36" i="43"/>
  <c r="E18" i="49" s="1"/>
  <c r="E19" i="49" s="1"/>
  <c r="AR96" i="44"/>
  <c r="AO96" i="44"/>
  <c r="P102" i="44"/>
  <c r="Q96" i="44"/>
  <c r="AQ89" i="44"/>
  <c r="AQ85" i="44" s="1"/>
  <c r="AR82" i="44"/>
  <c r="AR81" i="44" s="1"/>
  <c r="AH78" i="44"/>
  <c r="AR78" i="44"/>
  <c r="AO78" i="44"/>
  <c r="AI72" i="44"/>
  <c r="AJ55" i="44"/>
  <c r="AM55" i="44"/>
  <c r="AR52" i="44"/>
  <c r="AR51" i="44" s="1"/>
  <c r="I50" i="49"/>
  <c r="I48" i="49" s="1"/>
  <c r="I44" i="49" s="1"/>
  <c r="E102" i="49"/>
  <c r="Q58" i="49"/>
  <c r="M50" i="49"/>
  <c r="M48" i="49" s="1"/>
  <c r="M44" i="49" s="1"/>
  <c r="K106" i="37"/>
  <c r="H239" i="36"/>
  <c r="H232" i="36"/>
  <c r="H193" i="36"/>
  <c r="K23" i="37"/>
  <c r="K327" i="37"/>
  <c r="H312" i="37"/>
  <c r="K320" i="37"/>
  <c r="K208" i="37"/>
  <c r="K200" i="37" s="1"/>
  <c r="I200" i="37"/>
  <c r="I180" i="37"/>
  <c r="G88" i="37"/>
  <c r="I68" i="37"/>
  <c r="E34" i="37"/>
  <c r="N94" i="38"/>
  <c r="K77" i="38"/>
  <c r="L52" i="38"/>
  <c r="N46" i="38"/>
  <c r="J17" i="38"/>
  <c r="T17" i="38" s="1"/>
  <c r="T15" i="38" s="1"/>
  <c r="AL99" i="44"/>
  <c r="AL92" i="44" s="1"/>
  <c r="AK99" i="44"/>
  <c r="AH99" i="44"/>
  <c r="AH93" i="44"/>
  <c r="AP89" i="44"/>
  <c r="AM89" i="44"/>
  <c r="AI89" i="44"/>
  <c r="AR89" i="44"/>
  <c r="AI86" i="44"/>
  <c r="AI75" i="44"/>
  <c r="P50" i="44"/>
  <c r="P48" i="44" s="1"/>
  <c r="P44" i="44" s="1"/>
  <c r="AR72" i="44"/>
  <c r="AQ72" i="44"/>
  <c r="AP68" i="44"/>
  <c r="P26" i="19"/>
  <c r="N102" i="49"/>
  <c r="L47" i="35"/>
  <c r="L57" i="35" s="1"/>
  <c r="AQ62" i="44"/>
  <c r="AL55" i="44"/>
  <c r="G102" i="44"/>
  <c r="O102" i="49"/>
  <c r="L58" i="35"/>
  <c r="I57" i="35"/>
  <c r="E57" i="35"/>
  <c r="E30" i="35"/>
  <c r="I30" i="35"/>
  <c r="AP62" i="44"/>
  <c r="AK58" i="44"/>
  <c r="AQ55" i="44"/>
  <c r="AP52" i="44"/>
  <c r="H30" i="19"/>
  <c r="K30" i="19"/>
  <c r="T65" i="38"/>
  <c r="J63" i="38"/>
  <c r="J88" i="37"/>
  <c r="F273" i="36"/>
  <c r="H274" i="36"/>
  <c r="H240" i="36"/>
  <c r="K37" i="38"/>
  <c r="J37" i="38"/>
  <c r="AK62" i="44"/>
  <c r="H277" i="36"/>
  <c r="F81" i="37"/>
  <c r="K81" i="37" s="1"/>
  <c r="H217" i="36"/>
  <c r="F73" i="37"/>
  <c r="K73" i="37" s="1"/>
  <c r="H209" i="36"/>
  <c r="J66" i="37"/>
  <c r="J57" i="37" s="1"/>
  <c r="J49" i="37" s="1"/>
  <c r="H202" i="36"/>
  <c r="F62" i="37"/>
  <c r="K62" i="37" s="1"/>
  <c r="H198" i="36"/>
  <c r="K52" i="37"/>
  <c r="H164" i="36"/>
  <c r="F128" i="37"/>
  <c r="Q62" i="44"/>
  <c r="AH55" i="44"/>
  <c r="H238" i="36"/>
  <c r="H260" i="36"/>
  <c r="H109" i="37"/>
  <c r="K109" i="37" s="1"/>
  <c r="H245" i="36"/>
  <c r="K90" i="37"/>
  <c r="K89" i="37" s="1"/>
  <c r="H89" i="37"/>
  <c r="H51" i="37"/>
  <c r="H187" i="36"/>
  <c r="K28" i="37"/>
  <c r="F26" i="37"/>
  <c r="G180" i="37"/>
  <c r="H34" i="38"/>
  <c r="H24" i="38" s="1"/>
  <c r="K35" i="38"/>
  <c r="Q99" i="44"/>
  <c r="AP96" i="44"/>
  <c r="Q93" i="44"/>
  <c r="N102" i="44"/>
  <c r="N50" i="44"/>
  <c r="N48" i="44" s="1"/>
  <c r="N44" i="44" s="1"/>
  <c r="Q65" i="44"/>
  <c r="I49" i="44"/>
  <c r="J77" i="38"/>
  <c r="H200" i="36"/>
  <c r="H242" i="36"/>
  <c r="K107" i="37"/>
  <c r="H96" i="37"/>
  <c r="H227" i="36"/>
  <c r="H225" i="36"/>
  <c r="H84" i="37"/>
  <c r="K84" i="37" s="1"/>
  <c r="H220" i="36"/>
  <c r="J78" i="37"/>
  <c r="J68" i="37" s="1"/>
  <c r="H214" i="36"/>
  <c r="H76" i="37"/>
  <c r="K76" i="37" s="1"/>
  <c r="H212" i="36"/>
  <c r="F65" i="37"/>
  <c r="K65" i="37" s="1"/>
  <c r="H201" i="36"/>
  <c r="H55" i="37"/>
  <c r="K55" i="37" s="1"/>
  <c r="H191" i="36"/>
  <c r="H20" i="37"/>
  <c r="K20" i="37" s="1"/>
  <c r="K18" i="37" s="1"/>
  <c r="H156" i="36"/>
  <c r="K312" i="37"/>
  <c r="T78" i="38"/>
  <c r="G33" i="28"/>
  <c r="R33" i="28" s="1"/>
  <c r="E21" i="49" s="1"/>
  <c r="R31" i="28"/>
  <c r="Q78" i="44"/>
  <c r="L50" i="44"/>
  <c r="L48" i="44" s="1"/>
  <c r="L44" i="44" s="1"/>
  <c r="H50" i="44"/>
  <c r="H48" i="44" s="1"/>
  <c r="H44" i="44" s="1"/>
  <c r="H102" i="44"/>
  <c r="Q75" i="44"/>
  <c r="J50" i="44"/>
  <c r="J48" i="44" s="1"/>
  <c r="J44" i="44" s="1"/>
  <c r="AM82" i="44"/>
  <c r="AM81" i="44" s="1"/>
  <c r="G50" i="44"/>
  <c r="G25" i="28"/>
  <c r="R25" i="28" s="1"/>
  <c r="E21" i="44" s="1"/>
  <c r="K22" i="37"/>
  <c r="H235" i="36"/>
  <c r="J16" i="37"/>
  <c r="G273" i="36"/>
  <c r="H256" i="36"/>
  <c r="H117" i="37"/>
  <c r="H112" i="37" s="1"/>
  <c r="H253" i="36"/>
  <c r="F114" i="37"/>
  <c r="H250" i="36"/>
  <c r="K113" i="37"/>
  <c r="H105" i="37"/>
  <c r="H241" i="36"/>
  <c r="F104" i="37"/>
  <c r="F98" i="37"/>
  <c r="H234" i="36"/>
  <c r="K97" i="37"/>
  <c r="F85" i="37"/>
  <c r="K85" i="37" s="1"/>
  <c r="H221" i="36"/>
  <c r="K77" i="37"/>
  <c r="K71" i="37"/>
  <c r="K59" i="37"/>
  <c r="H40" i="37"/>
  <c r="H176" i="36"/>
  <c r="K37" i="37"/>
  <c r="H35" i="37"/>
  <c r="K36" i="37"/>
  <c r="H31" i="37"/>
  <c r="H167" i="36"/>
  <c r="H27" i="37"/>
  <c r="H163" i="36"/>
  <c r="E264" i="36"/>
  <c r="H264" i="36" s="1"/>
  <c r="H261" i="36"/>
  <c r="F255" i="36"/>
  <c r="H257" i="36"/>
  <c r="K110" i="37"/>
  <c r="K102" i="37"/>
  <c r="J96" i="37"/>
  <c r="H231" i="36"/>
  <c r="H79" i="37"/>
  <c r="H72" i="37"/>
  <c r="H208" i="36"/>
  <c r="H204" i="36"/>
  <c r="K66" i="37"/>
  <c r="K46" i="37"/>
  <c r="H44" i="37"/>
  <c r="K44" i="37" s="1"/>
  <c r="H180" i="36"/>
  <c r="G63" i="38"/>
  <c r="R52" i="38"/>
  <c r="O34" i="38"/>
  <c r="F102" i="44"/>
  <c r="K31" i="37"/>
  <c r="J128" i="37"/>
  <c r="J127" i="37" s="1"/>
  <c r="J231" i="37" s="1"/>
  <c r="I96" i="38"/>
  <c r="J71" i="38"/>
  <c r="G70" i="38"/>
  <c r="H53" i="38"/>
  <c r="H52" i="38" s="1"/>
  <c r="K56" i="38"/>
  <c r="K53" i="38" s="1"/>
  <c r="O53" i="38"/>
  <c r="N34" i="38"/>
  <c r="G34" i="38"/>
  <c r="J35" i="38"/>
  <c r="T33" i="38"/>
  <c r="O102" i="44"/>
  <c r="AJ65" i="44"/>
  <c r="M102" i="44"/>
  <c r="I102" i="44"/>
  <c r="M50" i="44"/>
  <c r="M48" i="44" s="1"/>
  <c r="M44" i="44" s="1"/>
  <c r="J102" i="44"/>
  <c r="AJ52" i="44"/>
  <c r="H49" i="44"/>
  <c r="P14" i="19"/>
  <c r="P30" i="19" s="1"/>
  <c r="K53" i="37"/>
  <c r="K42" i="37"/>
  <c r="K38" i="37"/>
  <c r="K33" i="37"/>
  <c r="K30" i="37"/>
  <c r="H161" i="36"/>
  <c r="H159" i="36"/>
  <c r="I312" i="37"/>
  <c r="I343" i="37" s="1"/>
  <c r="E312" i="37"/>
  <c r="K281" i="37"/>
  <c r="K273" i="37" s="1"/>
  <c r="G258" i="37"/>
  <c r="G239" i="37" s="1"/>
  <c r="G343" i="37" s="1"/>
  <c r="F200" i="37"/>
  <c r="K169" i="37"/>
  <c r="K161" i="37" s="1"/>
  <c r="H129" i="37"/>
  <c r="H128" i="37" s="1"/>
  <c r="H127" i="37" s="1"/>
  <c r="T84" i="38"/>
  <c r="U84" i="38" s="1"/>
  <c r="N77" i="38"/>
  <c r="T76" i="38"/>
  <c r="U76" i="38" s="1"/>
  <c r="N70" i="38"/>
  <c r="J57" i="38"/>
  <c r="J56" i="38"/>
  <c r="N53" i="38"/>
  <c r="G53" i="38"/>
  <c r="R14" i="28"/>
  <c r="AP65" i="44"/>
  <c r="AM65" i="44"/>
  <c r="AI65" i="44"/>
  <c r="Q82" i="49"/>
  <c r="L31" i="35"/>
  <c r="K29" i="37"/>
  <c r="E292" i="37"/>
  <c r="K241" i="37"/>
  <c r="K240" i="37" s="1"/>
  <c r="K239" i="37" s="1"/>
  <c r="H241" i="37"/>
  <c r="H240" i="37" s="1"/>
  <c r="H239" i="37" s="1"/>
  <c r="H343" i="37" s="1"/>
  <c r="H200" i="37"/>
  <c r="E146" i="37"/>
  <c r="E127" i="37" s="1"/>
  <c r="E231" i="37" s="1"/>
  <c r="K138" i="37"/>
  <c r="K128" i="37" s="1"/>
  <c r="K127" i="37" s="1"/>
  <c r="G129" i="37"/>
  <c r="G128" i="37" s="1"/>
  <c r="G127" i="37" s="1"/>
  <c r="G231" i="37" s="1"/>
  <c r="G17" i="37"/>
  <c r="G16" i="37" s="1"/>
  <c r="G15" i="37" s="1"/>
  <c r="G119" i="37" s="1"/>
  <c r="S52" i="38"/>
  <c r="T48" i="38"/>
  <c r="U48" i="38" s="1"/>
  <c r="O46" i="38"/>
  <c r="G46" i="38"/>
  <c r="J47" i="38"/>
  <c r="D20" i="43"/>
  <c r="E18" i="44" s="1"/>
  <c r="E19" i="44" s="1"/>
  <c r="AI99" i="44"/>
  <c r="AM96" i="44"/>
  <c r="AK72" i="44"/>
  <c r="AM68" i="44"/>
  <c r="AJ68" i="44"/>
  <c r="AH65" i="44"/>
  <c r="AH62" i="44"/>
  <c r="K102" i="44"/>
  <c r="AH52" i="44"/>
  <c r="G50" i="49"/>
  <c r="G102" i="49"/>
  <c r="G77" i="38"/>
  <c r="P102" i="49"/>
  <c r="L102" i="49"/>
  <c r="O50" i="49"/>
  <c r="O48" i="49" s="1"/>
  <c r="O44" i="49" s="1"/>
  <c r="Q52" i="49"/>
  <c r="K57" i="35"/>
  <c r="H57" i="35"/>
  <c r="L20" i="35"/>
  <c r="L30" i="35" s="1"/>
  <c r="AM85" i="44" l="1"/>
  <c r="AP92" i="44"/>
  <c r="AK85" i="44"/>
  <c r="AP85" i="44"/>
  <c r="AM71" i="44"/>
  <c r="AJ85" i="44"/>
  <c r="AR61" i="44"/>
  <c r="AO71" i="44"/>
  <c r="AL61" i="44"/>
  <c r="AL71" i="44"/>
  <c r="AI85" i="44"/>
  <c r="AI92" i="44"/>
  <c r="AJ71" i="44"/>
  <c r="AL51" i="44"/>
  <c r="AR85" i="44"/>
  <c r="AN92" i="44"/>
  <c r="AR92" i="44"/>
  <c r="AH71" i="44"/>
  <c r="AN71" i="44"/>
  <c r="AJ92" i="44"/>
  <c r="AQ51" i="44"/>
  <c r="AM51" i="44"/>
  <c r="AK71" i="44"/>
  <c r="AP61" i="44"/>
  <c r="AQ92" i="44"/>
  <c r="AI61" i="44"/>
  <c r="AK51" i="44"/>
  <c r="AR71" i="44"/>
  <c r="AK92" i="44"/>
  <c r="AI51" i="44"/>
  <c r="AO92" i="44"/>
  <c r="AO102" i="44" s="1"/>
  <c r="AQ71" i="44"/>
  <c r="AH92" i="44"/>
  <c r="AH85" i="44"/>
  <c r="AH51" i="44"/>
  <c r="AM92" i="44"/>
  <c r="AP51" i="44"/>
  <c r="AQ61" i="44"/>
  <c r="AK61" i="44"/>
  <c r="AM61" i="44"/>
  <c r="AJ51" i="44"/>
  <c r="AL85" i="44"/>
  <c r="AN61" i="44"/>
  <c r="E86" i="38"/>
  <c r="E96" i="38" s="1"/>
  <c r="P86" i="38"/>
  <c r="P96" i="38" s="1"/>
  <c r="S86" i="38"/>
  <c r="S96" i="38" s="1"/>
  <c r="N24" i="38"/>
  <c r="F86" i="38"/>
  <c r="F96" i="38" s="1"/>
  <c r="T63" i="38"/>
  <c r="U54" i="38"/>
  <c r="T27" i="38"/>
  <c r="U27" i="38" s="1"/>
  <c r="Q86" i="38"/>
  <c r="Q96" i="38" s="1"/>
  <c r="R86" i="38"/>
  <c r="R96" i="38" s="1"/>
  <c r="U17" i="38"/>
  <c r="U15" i="38" s="1"/>
  <c r="J15" i="38"/>
  <c r="L86" i="38"/>
  <c r="L96" i="38" s="1"/>
  <c r="O52" i="38"/>
  <c r="K52" i="38"/>
  <c r="G24" i="38"/>
  <c r="AY65" i="50"/>
  <c r="D108" i="50" s="1"/>
  <c r="AW96" i="50"/>
  <c r="Q96" i="50"/>
  <c r="AM96" i="50"/>
  <c r="AY96" i="50" s="1"/>
  <c r="D112" i="50" s="1"/>
  <c r="AY79" i="50"/>
  <c r="D110" i="50" s="1"/>
  <c r="AS96" i="50"/>
  <c r="F15" i="50"/>
  <c r="G14" i="50"/>
  <c r="G15" i="50" s="1"/>
  <c r="H15" i="50" s="1"/>
  <c r="H14" i="50" s="1"/>
  <c r="U94" i="50"/>
  <c r="U84" i="50"/>
  <c r="U63" i="50"/>
  <c r="U73" i="50"/>
  <c r="J30" i="50"/>
  <c r="U53" i="50"/>
  <c r="D107" i="50"/>
  <c r="H23" i="50"/>
  <c r="H22" i="50"/>
  <c r="AY87" i="50"/>
  <c r="AY86" i="50"/>
  <c r="D111" i="50" s="1"/>
  <c r="Q44" i="50"/>
  <c r="K343" i="37"/>
  <c r="K344" i="37" s="1"/>
  <c r="K24" i="37"/>
  <c r="K21" i="37" s="1"/>
  <c r="K17" i="37" s="1"/>
  <c r="F21" i="37"/>
  <c r="F17" i="37" s="1"/>
  <c r="E22" i="31"/>
  <c r="E24" i="31" s="1"/>
  <c r="N52" i="38"/>
  <c r="N86" i="38" s="1"/>
  <c r="N96" i="38" s="1"/>
  <c r="J15" i="37"/>
  <c r="U94" i="38"/>
  <c r="H86" i="38"/>
  <c r="H96" i="38" s="1"/>
  <c r="T94" i="38"/>
  <c r="E232" i="37"/>
  <c r="K231" i="37"/>
  <c r="K232" i="37" s="1"/>
  <c r="E119" i="37"/>
  <c r="I119" i="37"/>
  <c r="O24" i="38"/>
  <c r="AI71" i="44"/>
  <c r="F16" i="37"/>
  <c r="H273" i="36"/>
  <c r="F344" i="37"/>
  <c r="F15" i="37"/>
  <c r="J119" i="37"/>
  <c r="T47" i="38"/>
  <c r="T46" i="38" s="1"/>
  <c r="J46" i="38"/>
  <c r="T56" i="38"/>
  <c r="U56" i="38" s="1"/>
  <c r="J53" i="38"/>
  <c r="T71" i="38"/>
  <c r="T70" i="38" s="1"/>
  <c r="J70" i="38"/>
  <c r="F103" i="37"/>
  <c r="K104" i="37"/>
  <c r="H255" i="36"/>
  <c r="K78" i="37"/>
  <c r="U65" i="38"/>
  <c r="U63" i="38" s="1"/>
  <c r="K57" i="37"/>
  <c r="K98" i="37"/>
  <c r="K96" i="37" s="1"/>
  <c r="F96" i="37"/>
  <c r="T37" i="38"/>
  <c r="U37" i="38" s="1"/>
  <c r="Q102" i="49"/>
  <c r="E343" i="37"/>
  <c r="E344" i="37"/>
  <c r="E12" i="49" s="1"/>
  <c r="T57" i="38"/>
  <c r="U57" i="38" s="1"/>
  <c r="U33" i="38"/>
  <c r="Q102" i="44"/>
  <c r="K40" i="37"/>
  <c r="K39" i="37" s="1"/>
  <c r="H39" i="37"/>
  <c r="H34" i="37" s="1"/>
  <c r="K114" i="37"/>
  <c r="F112" i="37"/>
  <c r="T77" i="38"/>
  <c r="U78" i="38"/>
  <c r="U77" i="38" s="1"/>
  <c r="H18" i="37"/>
  <c r="H17" i="37" s="1"/>
  <c r="H49" i="37"/>
  <c r="K51" i="37"/>
  <c r="Q50" i="49"/>
  <c r="G48" i="49"/>
  <c r="AH61" i="44"/>
  <c r="G52" i="38"/>
  <c r="H231" i="37"/>
  <c r="M31" i="19"/>
  <c r="L31" i="19"/>
  <c r="N31" i="19"/>
  <c r="J31" i="19"/>
  <c r="O31" i="19"/>
  <c r="K31" i="19"/>
  <c r="AJ61" i="44"/>
  <c r="T35" i="38"/>
  <c r="U35" i="38" s="1"/>
  <c r="J34" i="38"/>
  <c r="H70" i="37"/>
  <c r="H68" i="37" s="1"/>
  <c r="K72" i="37"/>
  <c r="K70" i="37" s="1"/>
  <c r="K68" i="37" s="1"/>
  <c r="K27" i="37"/>
  <c r="K26" i="37" s="1"/>
  <c r="H26" i="37"/>
  <c r="K35" i="37"/>
  <c r="F57" i="37"/>
  <c r="F49" i="37" s="1"/>
  <c r="H103" i="37"/>
  <c r="H88" i="37" s="1"/>
  <c r="K105" i="37"/>
  <c r="G48" i="44"/>
  <c r="Q50" i="44"/>
  <c r="K34" i="38"/>
  <c r="K24" i="38" s="1"/>
  <c r="F79" i="37"/>
  <c r="F68" i="37" s="1"/>
  <c r="F127" i="37"/>
  <c r="F231" i="37" s="1"/>
  <c r="F232" i="37"/>
  <c r="E12" i="44" s="1"/>
  <c r="K79" i="37"/>
  <c r="K117" i="37"/>
  <c r="K112" i="37" s="1"/>
  <c r="AQ102" i="44" l="1"/>
  <c r="AM102" i="44"/>
  <c r="AN102" i="44"/>
  <c r="AR102" i="44"/>
  <c r="AI102" i="44"/>
  <c r="AL102" i="44"/>
  <c r="AP102" i="44"/>
  <c r="AK102" i="44"/>
  <c r="AH102" i="44"/>
  <c r="AJ102" i="44"/>
  <c r="U47" i="38"/>
  <c r="U46" i="38" s="1"/>
  <c r="O86" i="38"/>
  <c r="O96" i="38" s="1"/>
  <c r="E15" i="32" s="1"/>
  <c r="U25" i="38"/>
  <c r="T25" i="38"/>
  <c r="U53" i="38"/>
  <c r="K86" i="38"/>
  <c r="K96" i="38" s="1"/>
  <c r="G86" i="38"/>
  <c r="G96" i="38" s="1"/>
  <c r="J52" i="38"/>
  <c r="U92" i="50"/>
  <c r="U61" i="50"/>
  <c r="U82" i="50"/>
  <c r="U78" i="50"/>
  <c r="U51" i="50"/>
  <c r="U71" i="50"/>
  <c r="AF73" i="50"/>
  <c r="AB73" i="50"/>
  <c r="X73" i="50"/>
  <c r="AD73" i="50"/>
  <c r="Y73" i="50"/>
  <c r="AC73" i="50"/>
  <c r="W73" i="50"/>
  <c r="AG73" i="50"/>
  <c r="V73" i="50"/>
  <c r="AE73" i="50"/>
  <c r="AA73" i="50"/>
  <c r="Z73" i="50"/>
  <c r="AE63" i="50"/>
  <c r="AA63" i="50"/>
  <c r="W63" i="50"/>
  <c r="AG63" i="50"/>
  <c r="AB63" i="50"/>
  <c r="V63" i="50"/>
  <c r="AF63" i="50"/>
  <c r="Z63" i="50"/>
  <c r="AD63" i="50"/>
  <c r="AC63" i="50"/>
  <c r="Y63" i="50"/>
  <c r="X63" i="50"/>
  <c r="AF53" i="50"/>
  <c r="AB53" i="50"/>
  <c r="X53" i="50"/>
  <c r="AE53" i="50"/>
  <c r="AA53" i="50"/>
  <c r="W53" i="50"/>
  <c r="AG53" i="50"/>
  <c r="Y53" i="50"/>
  <c r="AD53" i="50"/>
  <c r="V53" i="50"/>
  <c r="AC53" i="50"/>
  <c r="Z53" i="50"/>
  <c r="AF84" i="50"/>
  <c r="AB84" i="50"/>
  <c r="X84" i="50"/>
  <c r="AD84" i="50"/>
  <c r="Y84" i="50"/>
  <c r="AC84" i="50"/>
  <c r="W84" i="50"/>
  <c r="AG84" i="50"/>
  <c r="V84" i="50"/>
  <c r="AE84" i="50"/>
  <c r="AA84" i="50"/>
  <c r="Z84" i="50"/>
  <c r="U57" i="50"/>
  <c r="U88" i="50"/>
  <c r="U47" i="50"/>
  <c r="U67" i="50"/>
  <c r="J14" i="50"/>
  <c r="U60" i="50"/>
  <c r="U81" i="50"/>
  <c r="U70" i="50"/>
  <c r="U50" i="50"/>
  <c r="U91" i="50"/>
  <c r="U77" i="50"/>
  <c r="U95" i="50"/>
  <c r="U64" i="50"/>
  <c r="U54" i="50"/>
  <c r="U85" i="50"/>
  <c r="U74" i="50"/>
  <c r="AG94" i="50"/>
  <c r="AC94" i="50"/>
  <c r="Y94" i="50"/>
  <c r="AD94" i="50"/>
  <c r="X94" i="50"/>
  <c r="AB94" i="50"/>
  <c r="W94" i="50"/>
  <c r="AF94" i="50"/>
  <c r="V94" i="50"/>
  <c r="AA94" i="50"/>
  <c r="AE94" i="50"/>
  <c r="Z94" i="50"/>
  <c r="F120" i="37"/>
  <c r="E11" i="32" s="1"/>
  <c r="K16" i="37"/>
  <c r="G44" i="44"/>
  <c r="Q44" i="44" s="1"/>
  <c r="Q48" i="44"/>
  <c r="E13" i="44"/>
  <c r="E15" i="44" s="1"/>
  <c r="J24" i="38"/>
  <c r="K34" i="37"/>
  <c r="K15" i="37" s="1"/>
  <c r="G44" i="49"/>
  <c r="Q44" i="49" s="1"/>
  <c r="Q48" i="49"/>
  <c r="K49" i="37"/>
  <c r="H16" i="37"/>
  <c r="H15" i="37" s="1"/>
  <c r="H119" i="37" s="1"/>
  <c r="AS61" i="44"/>
  <c r="K103" i="37"/>
  <c r="K88" i="37" s="1"/>
  <c r="T53" i="38"/>
  <c r="T52" i="38" s="1"/>
  <c r="T34" i="38"/>
  <c r="P31" i="19"/>
  <c r="E13" i="49"/>
  <c r="E15" i="49" s="1"/>
  <c r="E25" i="49" s="1"/>
  <c r="F88" i="37"/>
  <c r="U71" i="38"/>
  <c r="U70" i="38" s="1"/>
  <c r="F119" i="37"/>
  <c r="T24" i="38" l="1"/>
  <c r="U52" i="38"/>
  <c r="J86" i="38"/>
  <c r="J96" i="38" s="1"/>
  <c r="AF91" i="50"/>
  <c r="AB91" i="50"/>
  <c r="X91" i="50"/>
  <c r="AD91" i="50"/>
  <c r="Y91" i="50"/>
  <c r="AC91" i="50"/>
  <c r="W91" i="50"/>
  <c r="AA91" i="50"/>
  <c r="Z91" i="50"/>
  <c r="AG91" i="50"/>
  <c r="AE91" i="50"/>
  <c r="V91" i="50"/>
  <c r="AD60" i="50"/>
  <c r="Z60" i="50"/>
  <c r="V60" i="50"/>
  <c r="AF60" i="50"/>
  <c r="AA60" i="50"/>
  <c r="AE60" i="50"/>
  <c r="Y60" i="50"/>
  <c r="AB60" i="50"/>
  <c r="X60" i="50"/>
  <c r="AG60" i="50"/>
  <c r="W60" i="50"/>
  <c r="AC60" i="50"/>
  <c r="AE88" i="50"/>
  <c r="AA88" i="50"/>
  <c r="W88" i="50"/>
  <c r="AD88" i="50"/>
  <c r="Y88" i="50"/>
  <c r="AC88" i="50"/>
  <c r="X88" i="50"/>
  <c r="AF88" i="50"/>
  <c r="AB88" i="50"/>
  <c r="Z88" i="50"/>
  <c r="AG88" i="50"/>
  <c r="V88" i="50"/>
  <c r="AH63" i="50"/>
  <c r="AE78" i="50"/>
  <c r="AA78" i="50"/>
  <c r="W78" i="50"/>
  <c r="AD78" i="50"/>
  <c r="Z78" i="50"/>
  <c r="V78" i="50"/>
  <c r="AG78" i="50"/>
  <c r="Y78" i="50"/>
  <c r="AF78" i="50"/>
  <c r="X78" i="50"/>
  <c r="AC78" i="50"/>
  <c r="AB78" i="50"/>
  <c r="AH94" i="50"/>
  <c r="AE64" i="50"/>
  <c r="AE62" i="50" s="1"/>
  <c r="AA64" i="50"/>
  <c r="AA62" i="50" s="1"/>
  <c r="W64" i="50"/>
  <c r="W62" i="50" s="1"/>
  <c r="AG64" i="50"/>
  <c r="AG62" i="50" s="1"/>
  <c r="AB64" i="50"/>
  <c r="AB62" i="50" s="1"/>
  <c r="V64" i="50"/>
  <c r="AF64" i="50"/>
  <c r="AF62" i="50" s="1"/>
  <c r="Z64" i="50"/>
  <c r="Z62" i="50" s="1"/>
  <c r="Y64" i="50"/>
  <c r="Y62" i="50" s="1"/>
  <c r="X64" i="50"/>
  <c r="X62" i="50" s="1"/>
  <c r="AD64" i="50"/>
  <c r="AD62" i="50" s="1"/>
  <c r="AC64" i="50"/>
  <c r="AC62" i="50" s="1"/>
  <c r="AE50" i="50"/>
  <c r="AA50" i="50"/>
  <c r="W50" i="50"/>
  <c r="AD50" i="50"/>
  <c r="Z50" i="50"/>
  <c r="V50" i="50"/>
  <c r="AG50" i="50"/>
  <c r="Y50" i="50"/>
  <c r="AF50" i="50"/>
  <c r="X50" i="50"/>
  <c r="AC50" i="50"/>
  <c r="AB50" i="50"/>
  <c r="U58" i="50"/>
  <c r="U89" i="50"/>
  <c r="U48" i="50"/>
  <c r="U68" i="50"/>
  <c r="AG57" i="50"/>
  <c r="AC57" i="50"/>
  <c r="Y57" i="50"/>
  <c r="AE57" i="50"/>
  <c r="Z57" i="50"/>
  <c r="AD57" i="50"/>
  <c r="X57" i="50"/>
  <c r="AA57" i="50"/>
  <c r="W57" i="50"/>
  <c r="AF57" i="50"/>
  <c r="V57" i="50"/>
  <c r="AB57" i="50"/>
  <c r="AH84" i="50"/>
  <c r="AH73" i="50"/>
  <c r="AE82" i="50"/>
  <c r="AA82" i="50"/>
  <c r="W82" i="50"/>
  <c r="AD82" i="50"/>
  <c r="Y82" i="50"/>
  <c r="AC82" i="50"/>
  <c r="X82" i="50"/>
  <c r="AB82" i="50"/>
  <c r="Z82" i="50"/>
  <c r="V82" i="50"/>
  <c r="AG82" i="50"/>
  <c r="AF82" i="50"/>
  <c r="AF74" i="50"/>
  <c r="AF72" i="50" s="1"/>
  <c r="AB74" i="50"/>
  <c r="AB72" i="50" s="1"/>
  <c r="X74" i="50"/>
  <c r="X72" i="50" s="1"/>
  <c r="AC74" i="50"/>
  <c r="AC72" i="50" s="1"/>
  <c r="W74" i="50"/>
  <c r="W72" i="50" s="1"/>
  <c r="AG74" i="50"/>
  <c r="AG72" i="50" s="1"/>
  <c r="AA74" i="50"/>
  <c r="AA72" i="50" s="1"/>
  <c r="V74" i="50"/>
  <c r="Z74" i="50"/>
  <c r="Y74" i="50"/>
  <c r="Y72" i="50" s="1"/>
  <c r="AE74" i="50"/>
  <c r="AE72" i="50" s="1"/>
  <c r="AD74" i="50"/>
  <c r="AD72" i="50" s="1"/>
  <c r="AG95" i="50"/>
  <c r="AG93" i="50" s="1"/>
  <c r="AC95" i="50"/>
  <c r="AC93" i="50" s="1"/>
  <c r="Y95" i="50"/>
  <c r="AD95" i="50"/>
  <c r="AD93" i="50" s="1"/>
  <c r="X95" i="50"/>
  <c r="X93" i="50" s="1"/>
  <c r="AB95" i="50"/>
  <c r="AB93" i="50" s="1"/>
  <c r="W95" i="50"/>
  <c r="W93" i="50" s="1"/>
  <c r="AA95" i="50"/>
  <c r="AA93" i="50" s="1"/>
  <c r="Z95" i="50"/>
  <c r="Z93" i="50" s="1"/>
  <c r="AF95" i="50"/>
  <c r="AF93" i="50" s="1"/>
  <c r="V95" i="50"/>
  <c r="V93" i="50" s="1"/>
  <c r="AE95" i="50"/>
  <c r="AE93" i="50" s="1"/>
  <c r="AE70" i="50"/>
  <c r="AA70" i="50"/>
  <c r="W70" i="50"/>
  <c r="AD70" i="50"/>
  <c r="Y70" i="50"/>
  <c r="AC70" i="50"/>
  <c r="X70" i="50"/>
  <c r="Z70" i="50"/>
  <c r="AG70" i="50"/>
  <c r="V70" i="50"/>
  <c r="AF70" i="50"/>
  <c r="AB70" i="50"/>
  <c r="AD67" i="50"/>
  <c r="Z67" i="50"/>
  <c r="V67" i="50"/>
  <c r="AC67" i="50"/>
  <c r="X67" i="50"/>
  <c r="AG67" i="50"/>
  <c r="AB67" i="50"/>
  <c r="W67" i="50"/>
  <c r="AF67" i="50"/>
  <c r="AE67" i="50"/>
  <c r="AA67" i="50"/>
  <c r="Y67" i="50"/>
  <c r="Z72" i="50"/>
  <c r="AE71" i="50"/>
  <c r="AA71" i="50"/>
  <c r="W71" i="50"/>
  <c r="AD71" i="50"/>
  <c r="Y71" i="50"/>
  <c r="AC71" i="50"/>
  <c r="X71" i="50"/>
  <c r="AB71" i="50"/>
  <c r="Z71" i="50"/>
  <c r="AG71" i="50"/>
  <c r="V71" i="50"/>
  <c r="AF71" i="50"/>
  <c r="AD61" i="50"/>
  <c r="Z61" i="50"/>
  <c r="V61" i="50"/>
  <c r="AF61" i="50"/>
  <c r="AA61" i="50"/>
  <c r="AE61" i="50"/>
  <c r="Y61" i="50"/>
  <c r="AC61" i="50"/>
  <c r="AB61" i="50"/>
  <c r="X61" i="50"/>
  <c r="W61" i="50"/>
  <c r="AG61" i="50"/>
  <c r="AF54" i="50"/>
  <c r="AF52" i="50" s="1"/>
  <c r="AB54" i="50"/>
  <c r="AB52" i="50" s="1"/>
  <c r="X54" i="50"/>
  <c r="X52" i="50" s="1"/>
  <c r="AE54" i="50"/>
  <c r="AE52" i="50" s="1"/>
  <c r="AA54" i="50"/>
  <c r="AA52" i="50" s="1"/>
  <c r="W54" i="50"/>
  <c r="W52" i="50" s="1"/>
  <c r="AD54" i="50"/>
  <c r="AD52" i="50" s="1"/>
  <c r="V54" i="50"/>
  <c r="AC54" i="50"/>
  <c r="AC52" i="50" s="1"/>
  <c r="Z54" i="50"/>
  <c r="Z52" i="50" s="1"/>
  <c r="AG54" i="50"/>
  <c r="AG52" i="50" s="1"/>
  <c r="Y54" i="50"/>
  <c r="Y52" i="50" s="1"/>
  <c r="AH53" i="50"/>
  <c r="Y93" i="50"/>
  <c r="AF85" i="50"/>
  <c r="AF83" i="50" s="1"/>
  <c r="AB85" i="50"/>
  <c r="AB83" i="50" s="1"/>
  <c r="X85" i="50"/>
  <c r="X83" i="50" s="1"/>
  <c r="AC85" i="50"/>
  <c r="AC83" i="50" s="1"/>
  <c r="W85" i="50"/>
  <c r="AG85" i="50"/>
  <c r="AG83" i="50" s="1"/>
  <c r="AA85" i="50"/>
  <c r="AA83" i="50" s="1"/>
  <c r="V85" i="50"/>
  <c r="V83" i="50" s="1"/>
  <c r="Z85" i="50"/>
  <c r="Z83" i="50" s="1"/>
  <c r="Y85" i="50"/>
  <c r="Y83" i="50" s="1"/>
  <c r="AE85" i="50"/>
  <c r="AE83" i="50" s="1"/>
  <c r="AD85" i="50"/>
  <c r="AD83" i="50" s="1"/>
  <c r="AE77" i="50"/>
  <c r="AA77" i="50"/>
  <c r="W77" i="50"/>
  <c r="AD77" i="50"/>
  <c r="Z77" i="50"/>
  <c r="AG77" i="50"/>
  <c r="Y77" i="50"/>
  <c r="AF77" i="50"/>
  <c r="X77" i="50"/>
  <c r="AC77" i="50"/>
  <c r="AB77" i="50"/>
  <c r="V77" i="50"/>
  <c r="AE81" i="50"/>
  <c r="AA81" i="50"/>
  <c r="W81" i="50"/>
  <c r="AD81" i="50"/>
  <c r="Y81" i="50"/>
  <c r="AC81" i="50"/>
  <c r="X81" i="50"/>
  <c r="Z81" i="50"/>
  <c r="AG81" i="50"/>
  <c r="V81" i="50"/>
  <c r="AF81" i="50"/>
  <c r="AB81" i="50"/>
  <c r="AD47" i="50"/>
  <c r="Z47" i="50"/>
  <c r="V47" i="50"/>
  <c r="AG47" i="50"/>
  <c r="AC47" i="50"/>
  <c r="Y47" i="50"/>
  <c r="AF47" i="50"/>
  <c r="X47" i="50"/>
  <c r="AE47" i="50"/>
  <c r="W47" i="50"/>
  <c r="AB47" i="50"/>
  <c r="AA47" i="50"/>
  <c r="W83" i="50"/>
  <c r="AE51" i="50"/>
  <c r="AA51" i="50"/>
  <c r="W51" i="50"/>
  <c r="AD51" i="50"/>
  <c r="Z51" i="50"/>
  <c r="V51" i="50"/>
  <c r="AG51" i="50"/>
  <c r="Y51" i="50"/>
  <c r="AF51" i="50"/>
  <c r="X51" i="50"/>
  <c r="AC51" i="50"/>
  <c r="AB51" i="50"/>
  <c r="AF92" i="50"/>
  <c r="AB92" i="50"/>
  <c r="X92" i="50"/>
  <c r="AC92" i="50"/>
  <c r="W92" i="50"/>
  <c r="AG92" i="50"/>
  <c r="AA92" i="50"/>
  <c r="V92" i="50"/>
  <c r="AE92" i="50"/>
  <c r="AD92" i="50"/>
  <c r="Z92" i="50"/>
  <c r="Y92" i="50"/>
  <c r="K119" i="37"/>
  <c r="K120" i="37" s="1"/>
  <c r="F12" i="49"/>
  <c r="F25" i="49" s="1"/>
  <c r="H25" i="49" s="1"/>
  <c r="E24" i="44" s="1"/>
  <c r="E25" i="44" s="1"/>
  <c r="U34" i="38"/>
  <c r="U24" i="38" s="1"/>
  <c r="U86" i="38" s="1"/>
  <c r="U96" i="38" s="1"/>
  <c r="E17" i="32" s="1"/>
  <c r="T86" i="38"/>
  <c r="T96" i="38" s="1"/>
  <c r="F25" i="44"/>
  <c r="X80" i="50" l="1"/>
  <c r="X79" i="50" s="1"/>
  <c r="W80" i="50"/>
  <c r="W79" i="50" s="1"/>
  <c r="AB76" i="50"/>
  <c r="AB75" i="50" s="1"/>
  <c r="Y76" i="50"/>
  <c r="Y75" i="50" s="1"/>
  <c r="W76" i="50"/>
  <c r="W75" i="50" s="1"/>
  <c r="W59" i="50"/>
  <c r="Y59" i="50"/>
  <c r="AE90" i="50"/>
  <c r="W90" i="50"/>
  <c r="AC76" i="50"/>
  <c r="AC75" i="50" s="1"/>
  <c r="AG76" i="50"/>
  <c r="AG75" i="50" s="1"/>
  <c r="AG80" i="50"/>
  <c r="AG79" i="50" s="1"/>
  <c r="AC80" i="50"/>
  <c r="AC79" i="50" s="1"/>
  <c r="AA80" i="50"/>
  <c r="AA79" i="50" s="1"/>
  <c r="Y80" i="50"/>
  <c r="Y79" i="50" s="1"/>
  <c r="AE80" i="50"/>
  <c r="AE79" i="50" s="1"/>
  <c r="Z76" i="50"/>
  <c r="Z75" i="50" s="1"/>
  <c r="AE76" i="50"/>
  <c r="AE75" i="50" s="1"/>
  <c r="AF76" i="50"/>
  <c r="AF75" i="50" s="1"/>
  <c r="AD76" i="50"/>
  <c r="AD75" i="50" s="1"/>
  <c r="AH78" i="50"/>
  <c r="Z80" i="50"/>
  <c r="Z79" i="50" s="1"/>
  <c r="AF80" i="50"/>
  <c r="AF79" i="50" s="1"/>
  <c r="X49" i="50"/>
  <c r="AA49" i="50"/>
  <c r="AH64" i="50"/>
  <c r="AC69" i="50"/>
  <c r="AE89" i="50"/>
  <c r="AE87" i="50" s="1"/>
  <c r="AA89" i="50"/>
  <c r="AA87" i="50" s="1"/>
  <c r="W89" i="50"/>
  <c r="W87" i="50" s="1"/>
  <c r="AD89" i="50"/>
  <c r="AD87" i="50" s="1"/>
  <c r="Y89" i="50"/>
  <c r="Y87" i="50" s="1"/>
  <c r="AC89" i="50"/>
  <c r="AC87" i="50" s="1"/>
  <c r="X89" i="50"/>
  <c r="X87" i="50" s="1"/>
  <c r="AG89" i="50"/>
  <c r="AG87" i="50" s="1"/>
  <c r="V89" i="50"/>
  <c r="V87" i="50" s="1"/>
  <c r="AF89" i="50"/>
  <c r="AF87" i="50" s="1"/>
  <c r="AB89" i="50"/>
  <c r="AB87" i="50" s="1"/>
  <c r="Z89" i="50"/>
  <c r="Z87" i="50" s="1"/>
  <c r="V62" i="50"/>
  <c r="AH62" i="50" s="1"/>
  <c r="AH51" i="50"/>
  <c r="AH81" i="50"/>
  <c r="V80" i="50"/>
  <c r="AA76" i="50"/>
  <c r="AA75" i="50" s="1"/>
  <c r="AH54" i="50"/>
  <c r="AG69" i="50"/>
  <c r="Y69" i="50"/>
  <c r="AE69" i="50"/>
  <c r="AG58" i="50"/>
  <c r="AG56" i="50" s="1"/>
  <c r="AC58" i="50"/>
  <c r="AC56" i="50" s="1"/>
  <c r="Y58" i="50"/>
  <c r="Y56" i="50" s="1"/>
  <c r="AE58" i="50"/>
  <c r="AE56" i="50" s="1"/>
  <c r="Z58" i="50"/>
  <c r="Z56" i="50" s="1"/>
  <c r="AD58" i="50"/>
  <c r="AD56" i="50" s="1"/>
  <c r="X58" i="50"/>
  <c r="X56" i="50" s="1"/>
  <c r="AB58" i="50"/>
  <c r="AB56" i="50" s="1"/>
  <c r="AA58" i="50"/>
  <c r="W58" i="50"/>
  <c r="W56" i="50" s="1"/>
  <c r="W55" i="50" s="1"/>
  <c r="AF58" i="50"/>
  <c r="AF56" i="50" s="1"/>
  <c r="V58" i="50"/>
  <c r="V56" i="50" s="1"/>
  <c r="AF49" i="50"/>
  <c r="Z49" i="50"/>
  <c r="AE49" i="50"/>
  <c r="AG59" i="50"/>
  <c r="AE59" i="50"/>
  <c r="Z59" i="50"/>
  <c r="AG90" i="50"/>
  <c r="AC90" i="50"/>
  <c r="AB90" i="50"/>
  <c r="AH70" i="50"/>
  <c r="V69" i="50"/>
  <c r="AH83" i="50"/>
  <c r="AH93" i="50"/>
  <c r="X76" i="50"/>
  <c r="X75" i="50" s="1"/>
  <c r="AB69" i="50"/>
  <c r="Z69" i="50"/>
  <c r="AD69" i="50"/>
  <c r="AH74" i="50"/>
  <c r="AH82" i="50"/>
  <c r="V72" i="50"/>
  <c r="AH72" i="50" s="1"/>
  <c r="AA56" i="50"/>
  <c r="AD68" i="50"/>
  <c r="AD66" i="50" s="1"/>
  <c r="Z68" i="50"/>
  <c r="Z66" i="50" s="1"/>
  <c r="V68" i="50"/>
  <c r="V66" i="50" s="1"/>
  <c r="AC68" i="50"/>
  <c r="AC66" i="50" s="1"/>
  <c r="X68" i="50"/>
  <c r="X66" i="50" s="1"/>
  <c r="AG68" i="50"/>
  <c r="AG66" i="50" s="1"/>
  <c r="AB68" i="50"/>
  <c r="AB66" i="50" s="1"/>
  <c r="W68" i="50"/>
  <c r="W66" i="50" s="1"/>
  <c r="AA68" i="50"/>
  <c r="AA66" i="50" s="1"/>
  <c r="Y68" i="50"/>
  <c r="Y66" i="50" s="1"/>
  <c r="AF68" i="50"/>
  <c r="AF66" i="50" s="1"/>
  <c r="AE68" i="50"/>
  <c r="AE66" i="50" s="1"/>
  <c r="AB49" i="50"/>
  <c r="Y49" i="50"/>
  <c r="AD49" i="50"/>
  <c r="X59" i="50"/>
  <c r="AA59" i="50"/>
  <c r="AD59" i="50"/>
  <c r="Z90" i="50"/>
  <c r="Y90" i="50"/>
  <c r="AF90" i="50"/>
  <c r="AH47" i="50"/>
  <c r="AA69" i="50"/>
  <c r="AH50" i="50"/>
  <c r="V49" i="50"/>
  <c r="AH60" i="50"/>
  <c r="V59" i="50"/>
  <c r="X90" i="50"/>
  <c r="AH92" i="50"/>
  <c r="AB80" i="50"/>
  <c r="AB79" i="50" s="1"/>
  <c r="AD80" i="50"/>
  <c r="AD79" i="50" s="1"/>
  <c r="AH77" i="50"/>
  <c r="V76" i="50"/>
  <c r="AH85" i="50"/>
  <c r="V52" i="50"/>
  <c r="AH52" i="50" s="1"/>
  <c r="AH61" i="50"/>
  <c r="AH71" i="50"/>
  <c r="AH67" i="50"/>
  <c r="AF69" i="50"/>
  <c r="X69" i="50"/>
  <c r="W69" i="50"/>
  <c r="AH95" i="50"/>
  <c r="AH57" i="50"/>
  <c r="AD48" i="50"/>
  <c r="AD46" i="50" s="1"/>
  <c r="Z48" i="50"/>
  <c r="Z46" i="50" s="1"/>
  <c r="V48" i="50"/>
  <c r="V46" i="50" s="1"/>
  <c r="AG48" i="50"/>
  <c r="AG46" i="50" s="1"/>
  <c r="AC48" i="50"/>
  <c r="AC46" i="50" s="1"/>
  <c r="Y48" i="50"/>
  <c r="Y46" i="50" s="1"/>
  <c r="AF48" i="50"/>
  <c r="AF46" i="50" s="1"/>
  <c r="X48" i="50"/>
  <c r="X46" i="50" s="1"/>
  <c r="AE48" i="50"/>
  <c r="AE46" i="50" s="1"/>
  <c r="W48" i="50"/>
  <c r="W46" i="50" s="1"/>
  <c r="AB48" i="50"/>
  <c r="AB46" i="50" s="1"/>
  <c r="AA48" i="50"/>
  <c r="AA46" i="50" s="1"/>
  <c r="AC49" i="50"/>
  <c r="AG49" i="50"/>
  <c r="W49" i="50"/>
  <c r="AH88" i="50"/>
  <c r="AC59" i="50"/>
  <c r="AB59" i="50"/>
  <c r="AF59" i="50"/>
  <c r="AH91" i="50"/>
  <c r="V90" i="50"/>
  <c r="AA90" i="50"/>
  <c r="AD90" i="50"/>
  <c r="H25" i="44"/>
  <c r="E23" i="32" s="1"/>
  <c r="E18" i="32"/>
  <c r="W1" i="32"/>
  <c r="Z65" i="50" l="1"/>
  <c r="AF45" i="50"/>
  <c r="AB65" i="50"/>
  <c r="E12" i="32"/>
  <c r="E14" i="32" s="1"/>
  <c r="E24" i="32" s="1"/>
  <c r="C10" i="50" s="1"/>
  <c r="AA65" i="50"/>
  <c r="X45" i="50"/>
  <c r="Y55" i="50"/>
  <c r="AA45" i="50"/>
  <c r="AB45" i="50"/>
  <c r="W86" i="50"/>
  <c r="AG65" i="50"/>
  <c r="AG45" i="50"/>
  <c r="X55" i="50"/>
  <c r="AD55" i="50"/>
  <c r="AE86" i="50"/>
  <c r="AC86" i="50"/>
  <c r="AE65" i="50"/>
  <c r="AF86" i="50"/>
  <c r="AC55" i="50"/>
  <c r="X65" i="50"/>
  <c r="AD65" i="50"/>
  <c r="AE45" i="50"/>
  <c r="AC45" i="50"/>
  <c r="AD45" i="50"/>
  <c r="AC65" i="50"/>
  <c r="AE55" i="50"/>
  <c r="AB86" i="50"/>
  <c r="AF65" i="50"/>
  <c r="X86" i="50"/>
  <c r="Y65" i="50"/>
  <c r="AA86" i="50"/>
  <c r="Z55" i="50"/>
  <c r="AG55" i="50"/>
  <c r="W45" i="50"/>
  <c r="Y45" i="50"/>
  <c r="Z45" i="50"/>
  <c r="W65" i="50"/>
  <c r="AH46" i="50"/>
  <c r="V45" i="50"/>
  <c r="V55" i="50"/>
  <c r="AH56" i="50"/>
  <c r="AH49" i="50"/>
  <c r="V86" i="50"/>
  <c r="AH87" i="50"/>
  <c r="AH59" i="50"/>
  <c r="AH68" i="50"/>
  <c r="AA55" i="50"/>
  <c r="AH90" i="50"/>
  <c r="AH66" i="50"/>
  <c r="V65" i="50"/>
  <c r="V75" i="50"/>
  <c r="AH75" i="50" s="1"/>
  <c r="E109" i="50" s="1"/>
  <c r="F109" i="50" s="1"/>
  <c r="AH76" i="50"/>
  <c r="AF55" i="50"/>
  <c r="AB55" i="50"/>
  <c r="AH69" i="50"/>
  <c r="Z86" i="50"/>
  <c r="AH58" i="50"/>
  <c r="AH89" i="50"/>
  <c r="AD86" i="50"/>
  <c r="AH48" i="50"/>
  <c r="AG86" i="50"/>
  <c r="Y86" i="50"/>
  <c r="AH80" i="50"/>
  <c r="V79" i="50"/>
  <c r="AH79" i="50" s="1"/>
  <c r="E110" i="50" s="1"/>
  <c r="F110" i="50" s="1"/>
  <c r="D31" i="50" l="1"/>
  <c r="D15" i="50"/>
  <c r="D24" i="50"/>
  <c r="AA96" i="50"/>
  <c r="AB96" i="50"/>
  <c r="X96" i="50"/>
  <c r="W96" i="50"/>
  <c r="AC96" i="50"/>
  <c r="AE96" i="50"/>
  <c r="AD96" i="50"/>
  <c r="Z96" i="50"/>
  <c r="Y96" i="50"/>
  <c r="AG96" i="50"/>
  <c r="AH65" i="50"/>
  <c r="E108" i="50" s="1"/>
  <c r="F108" i="50" s="1"/>
  <c r="AF96" i="50"/>
  <c r="AH86" i="50"/>
  <c r="E111" i="50" s="1"/>
  <c r="F111" i="50" s="1"/>
  <c r="AH55" i="50"/>
  <c r="E107" i="50" s="1"/>
  <c r="F107" i="50" s="1"/>
  <c r="V96" i="50"/>
  <c r="AH45" i="50"/>
  <c r="E106" i="50" s="1"/>
  <c r="F106" i="50" s="1"/>
  <c r="AH96" i="50" l="1"/>
  <c r="AH97" i="50" s="1"/>
  <c r="D35" i="50"/>
  <c r="E112" i="50"/>
  <c r="F112" i="5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Nebojsa Despotovic</author>
  </authors>
  <commentList>
    <comment ref="G97" authorId="0" shapeId="0" xr:uid="{A0C7CC17-3E2E-49A2-A578-91EF79893DDE}">
      <text>
        <r>
          <rPr>
            <b/>
            <sz val="9"/>
            <color indexed="81"/>
            <rFont val="Tahoma"/>
            <family val="2"/>
          </rPr>
          <t>Nebojsa Despotovic:</t>
        </r>
        <r>
          <rPr>
            <sz val="9"/>
            <color indexed="81"/>
            <rFont val="Tahoma"/>
            <family val="2"/>
          </rPr>
          <t xml:space="preserve">
OK - iskljucene TS 110, odmaralista I dodati dalekovodi 110 kv - slaze se sa vrednoscu iz fajla sredstva
</t>
        </r>
      </text>
    </comment>
  </commentList>
</comments>
</file>

<file path=xl/sharedStrings.xml><?xml version="1.0" encoding="utf-8"?>
<sst xmlns="http://schemas.openxmlformats.org/spreadsheetml/2006/main" count="3148" uniqueCount="753">
  <si>
    <t>1</t>
  </si>
  <si>
    <t>2</t>
  </si>
  <si>
    <t>3</t>
  </si>
  <si>
    <t>5</t>
  </si>
  <si>
    <t>6</t>
  </si>
  <si>
    <t>7</t>
  </si>
  <si>
    <t>Земљиште</t>
  </si>
  <si>
    <t>Возила</t>
  </si>
  <si>
    <t>Нето вредност средстава на почетку регулаторног периода</t>
  </si>
  <si>
    <t>Регулисана средства ангажована за обављање  регулисане делатности</t>
  </si>
  <si>
    <t>Вредност средстава у припреми и дати аванси на почетку регулаторног периода, а која неће бити активирана у регул. периоду или која нису оправдана и/или ефикасна</t>
  </si>
  <si>
    <t>Нето вредност средстава која су отуђена и/или трајно повучена из употребе у регулаторном периоду</t>
  </si>
  <si>
    <t>Промена вредности средстава прибављених без накнаде у регулаторном периоду</t>
  </si>
  <si>
    <t>Промена вредности средстава у припреми и датих аванса за набавку истих која неће бити активирана у регул. периоду или која нису оправдана и/или ефикасна</t>
  </si>
  <si>
    <t>Редни број</t>
  </si>
  <si>
    <t>Грађевински објекти</t>
  </si>
  <si>
    <t>Остало</t>
  </si>
  <si>
    <t>Постројења и опрема</t>
  </si>
  <si>
    <t>Рачунарска опрема</t>
  </si>
  <si>
    <t>I</t>
  </si>
  <si>
    <t>II</t>
  </si>
  <si>
    <t>III</t>
  </si>
  <si>
    <t>Укупно (I)+(II)</t>
  </si>
  <si>
    <t>Улагања у развој</t>
  </si>
  <si>
    <t>Концесије, патенти, лиценце и слична права</t>
  </si>
  <si>
    <t>Остала нематеријална улагања</t>
  </si>
  <si>
    <t>* Телефон:</t>
  </si>
  <si>
    <t>* Телефакс:</t>
  </si>
  <si>
    <t>Нето вредност средстава прибављених без накнаде на почетку регулаторног периода</t>
  </si>
  <si>
    <t>Трошкови материјала</t>
  </si>
  <si>
    <t>Трошкови горива и енергије</t>
  </si>
  <si>
    <t>Трошкови зарада, накнада зарада и остали лични расходи</t>
  </si>
  <si>
    <t>Трошкови производних услуга</t>
  </si>
  <si>
    <t>Трошкови услуга одржавања</t>
  </si>
  <si>
    <t>Трошкови транспортних услуга</t>
  </si>
  <si>
    <t>Трошкови закупнина</t>
  </si>
  <si>
    <t>Трошкови рекламе и пропаганде</t>
  </si>
  <si>
    <t>Нематеријални трошкови</t>
  </si>
  <si>
    <t>Трошкови непроизводних услуга</t>
  </si>
  <si>
    <t>Трошкови репрезентације</t>
  </si>
  <si>
    <t>Трошкови премија осигурања</t>
  </si>
  <si>
    <t>Трошкови платног промета</t>
  </si>
  <si>
    <t>Остали нематеријални трошкови</t>
  </si>
  <si>
    <t>у %</t>
  </si>
  <si>
    <t>Опис</t>
  </si>
  <si>
    <t>Други приходи</t>
  </si>
  <si>
    <t>1.1</t>
  </si>
  <si>
    <t>1.2</t>
  </si>
  <si>
    <t>1.3</t>
  </si>
  <si>
    <t>2.1</t>
  </si>
  <si>
    <t>2.2</t>
  </si>
  <si>
    <t>2.3</t>
  </si>
  <si>
    <t>3.3</t>
  </si>
  <si>
    <t>3.1</t>
  </si>
  <si>
    <t>3.2</t>
  </si>
  <si>
    <t>3.4</t>
  </si>
  <si>
    <t>3.5</t>
  </si>
  <si>
    <t>* Електронска пошта:</t>
  </si>
  <si>
    <t>Заједничка средства</t>
  </si>
  <si>
    <t>2.4</t>
  </si>
  <si>
    <t>Заједнички остали приходи</t>
  </si>
  <si>
    <t>3.6</t>
  </si>
  <si>
    <t>3.7</t>
  </si>
  <si>
    <t>3.8</t>
  </si>
  <si>
    <t>Укупно</t>
  </si>
  <si>
    <t>Критеријум за расподелу</t>
  </si>
  <si>
    <t>Назив енергетског субјекта:</t>
  </si>
  <si>
    <t>Особа за контакт:</t>
  </si>
  <si>
    <t>Подаци за контакт:</t>
  </si>
  <si>
    <t>8</t>
  </si>
  <si>
    <t>9</t>
  </si>
  <si>
    <t>Нематеријална улагања</t>
  </si>
  <si>
    <t>Некретнине, постројења и опрема у припреми и аванси дати за њихову набавку</t>
  </si>
  <si>
    <t>Нематеријална улагања у припреми и аванси дати за њихову набавку</t>
  </si>
  <si>
    <t>Некретнине, постројења и опрема</t>
  </si>
  <si>
    <t>Укупно некретнине, постројења и опрема (1+2+3+4+5)</t>
  </si>
  <si>
    <t>Позиција</t>
  </si>
  <si>
    <t>1.</t>
  </si>
  <si>
    <t>Трошкови материјала за израду</t>
  </si>
  <si>
    <t>Трошкови осталог материјала (режијског)</t>
  </si>
  <si>
    <t>2.</t>
  </si>
  <si>
    <t>Трошкови зарада и накнада зарада (бруто)</t>
  </si>
  <si>
    <t>Трошкови пореза и доприноса на зараде и накнаде зарада на терет послодавца</t>
  </si>
  <si>
    <t>Трошкови накнада по уговору о делу</t>
  </si>
  <si>
    <t>Трошкови накнада по ауторским уговорима</t>
  </si>
  <si>
    <t>Трошкови накнада по уговору о привременим и повременим пословима</t>
  </si>
  <si>
    <t>Трошкови накнада физичким лицима по основу осталих уговора</t>
  </si>
  <si>
    <t>Остали лични расходи и накнаде</t>
  </si>
  <si>
    <t>3.</t>
  </si>
  <si>
    <t>Трошкови услуга на изради учинака</t>
  </si>
  <si>
    <t>Трошкови истраживања</t>
  </si>
  <si>
    <t>Трошкови осталих услуга</t>
  </si>
  <si>
    <t>Трошкови чланарина</t>
  </si>
  <si>
    <t>Трошкови пореза</t>
  </si>
  <si>
    <t>Трошкови доприноса</t>
  </si>
  <si>
    <t>Трошкови заштите животне средине</t>
  </si>
  <si>
    <t>Сопствени капитал</t>
  </si>
  <si>
    <t>Позајмљени капитал</t>
  </si>
  <si>
    <t>Скраћенице</t>
  </si>
  <si>
    <t xml:space="preserve">Напомена: </t>
  </si>
  <si>
    <t>Седиште и адреса: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</si>
  <si>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</si>
  <si>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</si>
  <si>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</si>
  <si>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</si>
  <si>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</si>
  <si>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</si>
  <si>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</si>
  <si>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</si>
  <si>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</si>
  <si>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</si>
  <si>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</si>
  <si>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</si>
  <si>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</si>
  <si>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</si>
  <si>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Датум обраде:</t>
  </si>
  <si>
    <r>
      <t>РС</t>
    </r>
    <r>
      <rPr>
        <vertAlign val="subscript"/>
        <sz val="10"/>
        <color indexed="18"/>
        <rFont val="Arial Narrow"/>
        <family val="2"/>
      </rPr>
      <t>т</t>
    </r>
  </si>
  <si>
    <t>Трошкови накнада члановима управног и надзорног  одбора</t>
  </si>
  <si>
    <t>Трошкови пореза на имовину по годишњем решењу</t>
  </si>
  <si>
    <t>Остали трошкови пореза</t>
  </si>
  <si>
    <t>Издаци за спонзорство, донаторство и хуманитарне потребе</t>
  </si>
  <si>
    <t>Делатност</t>
  </si>
  <si>
    <t>Група рачуна, рачун</t>
  </si>
  <si>
    <t>Неуплаћени уписани капитал</t>
  </si>
  <si>
    <t>Резерве</t>
  </si>
  <si>
    <t>Ревалоризационе резерве</t>
  </si>
  <si>
    <t>Губитак</t>
  </si>
  <si>
    <t>Дугорочне обавезе</t>
  </si>
  <si>
    <t>Дугорочни кредити у земљи</t>
  </si>
  <si>
    <t>Дугорочни кредити у иностранству</t>
  </si>
  <si>
    <t>Краткорочне финансијске обавезе</t>
  </si>
  <si>
    <t>Краткорочни кредити у земљи</t>
  </si>
  <si>
    <t>Краткорочни кредити у иностранству</t>
  </si>
  <si>
    <t>Откупљене сопствене акције</t>
  </si>
  <si>
    <t>Укупно (1 + 2 + 3 + 4 + 5 - 6 - 7)</t>
  </si>
  <si>
    <t>Укупно (1 + 2)</t>
  </si>
  <si>
    <t>Бруто вредност</t>
  </si>
  <si>
    <t>Исправка вредности</t>
  </si>
  <si>
    <t>4.1</t>
  </si>
  <si>
    <t>4.2</t>
  </si>
  <si>
    <t>(15)</t>
  </si>
  <si>
    <t>(16)</t>
  </si>
  <si>
    <t>Износ</t>
  </si>
  <si>
    <t>Трошкови системских (помоћних) услуга</t>
  </si>
  <si>
    <t>000 дин.</t>
  </si>
  <si>
    <t>%</t>
  </si>
  <si>
    <r>
      <t>Г</t>
    </r>
    <r>
      <rPr>
        <vertAlign val="subscript"/>
        <sz val="10"/>
        <color indexed="18"/>
        <rFont val="Arial Narrow"/>
        <family val="2"/>
      </rPr>
      <t>т</t>
    </r>
  </si>
  <si>
    <t>Предрачунска вредност улагања</t>
  </si>
  <si>
    <t>Година почетка улагања</t>
  </si>
  <si>
    <t>Година окончања улагања</t>
  </si>
  <si>
    <t>Кумулативно уложено до почетка регулаторног периода</t>
  </si>
  <si>
    <t>Сопствена средства</t>
  </si>
  <si>
    <t>Кредити од домаћих пословних банака</t>
  </si>
  <si>
    <t>Инокредити</t>
  </si>
  <si>
    <t>Средства потрошача</t>
  </si>
  <si>
    <t>Донације и остала прибављања без накнаде</t>
  </si>
  <si>
    <t>Остали извори</t>
  </si>
  <si>
    <t>Производна улагања</t>
  </si>
  <si>
    <t>Остала улагања (возила, рачунари, софтвер, канцеларијски намештај и сл.)</t>
  </si>
  <si>
    <t>Улагања која нису у функцији обављања енергетске делатности (стамбена изградња и сл.)</t>
  </si>
  <si>
    <t>13</t>
  </si>
  <si>
    <t>Укупно (I + II + III)</t>
  </si>
  <si>
    <t>Година - регулаторни период (т):</t>
  </si>
  <si>
    <t>IV</t>
  </si>
  <si>
    <t>V</t>
  </si>
  <si>
    <t>VI</t>
  </si>
  <si>
    <t>VII</t>
  </si>
  <si>
    <t>VIII</t>
  </si>
  <si>
    <t>IX</t>
  </si>
  <si>
    <t>X</t>
  </si>
  <si>
    <t>Приход од индивидуалних прикључака</t>
  </si>
  <si>
    <t>у 000 дин.</t>
  </si>
  <si>
    <t>Јед. мере</t>
  </si>
  <si>
    <t>дин/kWh</t>
  </si>
  <si>
    <r>
      <t>ЦГ</t>
    </r>
    <r>
      <rPr>
        <vertAlign val="subscript"/>
        <sz val="10"/>
        <color indexed="18"/>
        <rFont val="Arial Narrow"/>
        <family val="2"/>
      </rPr>
      <t>т</t>
    </r>
  </si>
  <si>
    <t>Стање обавеза на почетку регулаторног периода (у 000 дин.)</t>
  </si>
  <si>
    <t>XI</t>
  </si>
  <si>
    <t>XII</t>
  </si>
  <si>
    <t>I - XII</t>
  </si>
  <si>
    <t>Приход од алокације интерконективних капацитета</t>
  </si>
  <si>
    <t>УКУПНО:</t>
  </si>
  <si>
    <t>Позиција (Назив пројекта)</t>
  </si>
  <si>
    <t>Кратак опис пројекта (са основним физичким и енергетским величинама)</t>
  </si>
  <si>
    <t>Трошкови остале енергије</t>
  </si>
  <si>
    <t>Фактурисани приход по основу дела трошкова система</t>
  </si>
  <si>
    <t>Приход по основу трошкова изградње индивидуалних прикључака</t>
  </si>
  <si>
    <t>Учешће сопственог капитала у финансирању регулисаних средстава</t>
  </si>
  <si>
    <t>Учешће позајмљеног капитала у финансирању регулисаних средстава</t>
  </si>
  <si>
    <t>Стопа пореза на добит према важећим законским прописима</t>
  </si>
  <si>
    <t>Структура извора финансирања регулисаних средстава према пословним књигама на почетку регулаторног периода (само информативно)</t>
  </si>
  <si>
    <t>УКУПНО (1 + 2):</t>
  </si>
  <si>
    <t xml:space="preserve"> у 000 дин.</t>
  </si>
  <si>
    <r>
      <t>ОТ</t>
    </r>
    <r>
      <rPr>
        <vertAlign val="subscript"/>
        <sz val="10"/>
        <color indexed="18"/>
        <rFont val="Arial Narrow"/>
        <family val="2"/>
      </rPr>
      <t>т</t>
    </r>
  </si>
  <si>
    <t>Трошкови амортизације</t>
  </si>
  <si>
    <r>
      <t>А</t>
    </r>
    <r>
      <rPr>
        <vertAlign val="subscript"/>
        <sz val="10"/>
        <color indexed="18"/>
        <rFont val="Arial Narrow"/>
        <family val="2"/>
      </rPr>
      <t>т</t>
    </r>
  </si>
  <si>
    <t>Стопа повраћаја на регулисана средства</t>
  </si>
  <si>
    <t>ППЦК (у %)</t>
  </si>
  <si>
    <t>Регулисана средства</t>
  </si>
  <si>
    <r>
      <t>СУ</t>
    </r>
    <r>
      <rPr>
        <vertAlign val="subscript"/>
        <sz val="10"/>
        <color indexed="18"/>
        <rFont val="Arial Narrow"/>
        <family val="2"/>
      </rPr>
      <t>т</t>
    </r>
  </si>
  <si>
    <t xml:space="preserve">Трошкови за надокнаду губитака </t>
  </si>
  <si>
    <t>Остали приходи</t>
  </si>
  <si>
    <r>
      <t>ОП</t>
    </r>
    <r>
      <rPr>
        <vertAlign val="subscript"/>
        <sz val="10"/>
        <color indexed="18"/>
        <rFont val="Arial Narrow"/>
        <family val="2"/>
      </rPr>
      <t>т</t>
    </r>
  </si>
  <si>
    <t>Корекциони елемент</t>
  </si>
  <si>
    <r>
      <t>КЕ</t>
    </r>
    <r>
      <rPr>
        <vertAlign val="subscript"/>
        <sz val="10"/>
        <color indexed="18"/>
        <rFont val="Arial Narrow"/>
        <family val="2"/>
      </rPr>
      <t>т</t>
    </r>
  </si>
  <si>
    <t>Табела: ЕЕ-3-6 РЕГУЛИСАНА СРЕДСТВА</t>
  </si>
  <si>
    <t>Земљиште намењено пословном простору</t>
  </si>
  <si>
    <t>Пословни простор</t>
  </si>
  <si>
    <t>2.2.</t>
  </si>
  <si>
    <t>4.</t>
  </si>
  <si>
    <t>Управне зграде</t>
  </si>
  <si>
    <t xml:space="preserve">Земљиште намењено преносу електричне енергије </t>
  </si>
  <si>
    <t>Водови 440 kV</t>
  </si>
  <si>
    <t>Водови 220 kV</t>
  </si>
  <si>
    <t>Водови 110 kV</t>
  </si>
  <si>
    <t xml:space="preserve">Систем за пренос електричне енергије </t>
  </si>
  <si>
    <t>ТС 440/Х kV</t>
  </si>
  <si>
    <t>ТС 110/Х kV</t>
  </si>
  <si>
    <t>ТС 220/Х kV</t>
  </si>
  <si>
    <t>ТС 440/Х kV - трансформатори</t>
  </si>
  <si>
    <t>ТС 220/Х kV - трансформатори</t>
  </si>
  <si>
    <t>ТС 110/Х kV - трансформатори</t>
  </si>
  <si>
    <t xml:space="preserve">Постројења и опрема за пренос електричне енергије </t>
  </si>
  <si>
    <r>
      <t>СГ</t>
    </r>
    <r>
      <rPr>
        <vertAlign val="subscript"/>
        <sz val="10"/>
        <color indexed="18"/>
        <rFont val="Arial Narrow"/>
        <family val="2"/>
      </rPr>
      <t>т</t>
    </r>
  </si>
  <si>
    <t>МОП</t>
  </si>
  <si>
    <t>Категорије купаца</t>
  </si>
  <si>
    <t>Део МОП-а распоређен</t>
  </si>
  <si>
    <t>Релативни</t>
  </si>
  <si>
    <t>Обрачунска</t>
  </si>
  <si>
    <t xml:space="preserve"> на Снагу %</t>
  </si>
  <si>
    <t>000 дин</t>
  </si>
  <si>
    <t>односи</t>
  </si>
  <si>
    <t>снага МW</t>
  </si>
  <si>
    <t>вредност МW</t>
  </si>
  <si>
    <t>ВН</t>
  </si>
  <si>
    <t>Део МОП-а распоређен на</t>
  </si>
  <si>
    <t>Активна</t>
  </si>
  <si>
    <t>АЕ за ВН,СН и НН  %</t>
  </si>
  <si>
    <t>енергија MWh</t>
  </si>
  <si>
    <t>вредност MWh</t>
  </si>
  <si>
    <t xml:space="preserve">      ВТ</t>
  </si>
  <si>
    <t xml:space="preserve">      НТ</t>
  </si>
  <si>
    <t>Реактивна</t>
  </si>
  <si>
    <t>РЕ %</t>
  </si>
  <si>
    <t>енергија Mvarh</t>
  </si>
  <si>
    <t>вредност Mvarh</t>
  </si>
  <si>
    <t>Контрола расподеле</t>
  </si>
  <si>
    <t>Укупно планирано улагања
(8) + (9) + (10) + (11) + (12) + (13)</t>
  </si>
  <si>
    <t>Напомена: У случају потребе повећати број редова.</t>
  </si>
  <si>
    <t>5.</t>
  </si>
  <si>
    <t>6.</t>
  </si>
  <si>
    <t>7.</t>
  </si>
  <si>
    <t>8.</t>
  </si>
  <si>
    <t>9.</t>
  </si>
  <si>
    <t>Материјал и резервни делови за одржавање</t>
  </si>
  <si>
    <t xml:space="preserve">Резервни делови за одржавање </t>
  </si>
  <si>
    <t>Текуће одржавање</t>
  </si>
  <si>
    <t>Инвестиционо одржавање</t>
  </si>
  <si>
    <t>Материјал за одржавање</t>
  </si>
  <si>
    <t>Трошкови уља и мазива</t>
  </si>
  <si>
    <t>Трошкови материјала и разервних делова за отклањање штета</t>
  </si>
  <si>
    <t>Остали трошкови материјала за израду</t>
  </si>
  <si>
    <t>Трошкови основног материјала за израду</t>
  </si>
  <si>
    <t>Трошкови материјала за изградњу и реконструкцију</t>
  </si>
  <si>
    <t>Трошкови материјала за услуге</t>
  </si>
  <si>
    <t>Ситан инвентар, амбалажа, ХТЗ и ауто гуме у употреби</t>
  </si>
  <si>
    <t>Утрошене хемикалије</t>
  </si>
  <si>
    <t>Трошкови осталог материјала</t>
  </si>
  <si>
    <t>Утрошени деривати нафте</t>
  </si>
  <si>
    <t>Утрошени деривати нафте за производњу</t>
  </si>
  <si>
    <t>Утрошени деривати нафте за теретна, теренска и специјална возила</t>
  </si>
  <si>
    <t>Утрошени деривати нафте за путничка возила</t>
  </si>
  <si>
    <t>Утрошени деривати нафте за одржавање</t>
  </si>
  <si>
    <t>Утрошени остали деривати нафте</t>
  </si>
  <si>
    <t>Утрошени гас</t>
  </si>
  <si>
    <t>Трошкови превоза на радно место и са радног места</t>
  </si>
  <si>
    <t>Дневнице и накнаде трошкова на службеном путу</t>
  </si>
  <si>
    <t>Отпремнине за одлазак у пензију</t>
  </si>
  <si>
    <t>Јубиларне награде</t>
  </si>
  <si>
    <t>Трошкови смештаја и исхране на терену</t>
  </si>
  <si>
    <t>Помоћ радницима и породици радника</t>
  </si>
  <si>
    <t>Стипендије и кредити</t>
  </si>
  <si>
    <t>Добровољно пензионо осигурање</t>
  </si>
  <si>
    <t>Стимулативне отпремнине</t>
  </si>
  <si>
    <t>Остале накнаде трошкова запослених</t>
  </si>
  <si>
    <t>ПТТ услуге</t>
  </si>
  <si>
    <t>Остали транспортни трошкови</t>
  </si>
  <si>
    <t>Трошкови сајмова</t>
  </si>
  <si>
    <t>Трошкови откривања минералног блага и накнаде штете за откуп земљишта</t>
  </si>
  <si>
    <t>Трошкови заштите на раду</t>
  </si>
  <si>
    <t>Трошкови претплате</t>
  </si>
  <si>
    <t>Комуналне услуге</t>
  </si>
  <si>
    <t>Остале услуге</t>
  </si>
  <si>
    <t>Трошкови ревизије годишњих обрачуна</t>
  </si>
  <si>
    <t>Трошкови здравствених услуга</t>
  </si>
  <si>
    <t>Трошкови за стручно образовање</t>
  </si>
  <si>
    <t>Остале непроизводне услуге</t>
  </si>
  <si>
    <t>Трошкови осигурања имовине</t>
  </si>
  <si>
    <t>Трошкови осигурања возила</t>
  </si>
  <si>
    <t>Трошкови осигурања запослених</t>
  </si>
  <si>
    <t>Остали трошкови осигурања</t>
  </si>
  <si>
    <t>Трошкови накнада за коришћење добара од општег  интереса (рента)</t>
  </si>
  <si>
    <t>Трошкови накнада за коришћење вода</t>
  </si>
  <si>
    <t>Трошкови накнада за загађење животне средине</t>
  </si>
  <si>
    <t>Трошкови накнада за коришћење грађевинског земљишта</t>
  </si>
  <si>
    <t>Трошкови пореза за еко фонд</t>
  </si>
  <si>
    <t>Судски трошкови</t>
  </si>
  <si>
    <t>Остали расходи за штете, казне и пенале</t>
  </si>
  <si>
    <t>Одобрено</t>
  </si>
  <si>
    <t>Укупно остварено улагања
(4) + (5) + (6) + (7) + (8) + (9)</t>
  </si>
  <si>
    <t>Регулаторна накнада</t>
  </si>
  <si>
    <t>Све остале дугорочне обавезе</t>
  </si>
  <si>
    <t>Део дугорочних кредита и осталих дугорочних обавеза које доспевају до једне године</t>
  </si>
  <si>
    <t>Све остале краткорочне финансијске обавезе</t>
  </si>
  <si>
    <t>Основни капитал</t>
  </si>
  <si>
    <t>Нераспоређени добитак</t>
  </si>
  <si>
    <t>Трошкови развоја који се не капитализују</t>
  </si>
  <si>
    <t>Заједнички оперативни трошкови (1 + 2 + 3 + 4+5):</t>
  </si>
  <si>
    <t>Део резервисањаза накнаде и друге бенифиције запослених који се исплаћује у регулаторном периоду</t>
  </si>
  <si>
    <t>Радионоце, складишта, гараже</t>
  </si>
  <si>
    <t>Средства у припреми</t>
  </si>
  <si>
    <t>Директни</t>
  </si>
  <si>
    <t>Заједнички</t>
  </si>
  <si>
    <t>1.1.</t>
  </si>
  <si>
    <r>
      <t>РН</t>
    </r>
    <r>
      <rPr>
        <vertAlign val="subscript"/>
        <sz val="10"/>
        <color indexed="18"/>
        <rFont val="Arial Narrow"/>
        <family val="2"/>
      </rPr>
      <t>т</t>
    </r>
  </si>
  <si>
    <t>Трошкови амортизације регулисаних средстава који не укључују трошкове амортизације средстава прибављених без накнаде 
(трошкови амортизације средстава наведених у колони 7 (пРСт))</t>
  </si>
  <si>
    <t>Трошкови амортизације постојећих средстава у регулаторном периоду 
(укључујћи амортизацију средстава прибављених без накнаде)</t>
  </si>
  <si>
    <t>Трошкови амортизације средстава која ће бити активирана у регулаторном периоду који не укључују трошкове амортизације средстава прибављених без накнаде (обрачунати на основицу од 50% вредности ових средстава)               [(13) - (15) - (16)] * 50% / (10</t>
  </si>
  <si>
    <t>Трошкови амортизације средстава која ће бити активирана у регулаторном периоду (обрачунати на основицу од 50% вредности ових средстава)               [(13) - (16)] * 50% / (10)</t>
  </si>
  <si>
    <t>Промена вредности средстава у припреми и датих аванса у регулаторном периоду , увећана за нето вредност средстава на почетку регулаторног периода која ће бити активирана у регулаторном периоду</t>
  </si>
  <si>
    <t>(17)</t>
  </si>
  <si>
    <t>(18)</t>
  </si>
  <si>
    <t>Електрична енергија планирана за испоруку</t>
  </si>
  <si>
    <r>
      <t>ЕИ</t>
    </r>
    <r>
      <rPr>
        <vertAlign val="subscript"/>
        <sz val="10"/>
        <color indexed="18"/>
        <rFont val="Arial Narrow"/>
        <family val="2"/>
      </rPr>
      <t>т</t>
    </r>
  </si>
  <si>
    <t xml:space="preserve">Оправдана стопа губитака електричне енергије </t>
  </si>
  <si>
    <t>Количина електричне енергије потребна за надокнаду губитака (1.* 2. / (1-2.))</t>
  </si>
  <si>
    <t>Цена електричне енергије за надокнаду губитака</t>
  </si>
  <si>
    <t>Трошкови за надокнаду губитака (3.* 4.)</t>
  </si>
  <si>
    <r>
      <t>ТГ</t>
    </r>
    <r>
      <rPr>
        <vertAlign val="subscript"/>
        <sz val="10"/>
        <color indexed="18"/>
        <rFont val="Arial Narrow"/>
        <family val="2"/>
      </rPr>
      <t>т</t>
    </r>
  </si>
  <si>
    <t>Приходи од активирања учинака и робе</t>
  </si>
  <si>
    <t>у 000 динара</t>
  </si>
  <si>
    <t>ППЦК</t>
  </si>
  <si>
    <t>Напоменe:</t>
  </si>
  <si>
    <t>Вредност регулисаних средстава на почетку регулаторног периода 
(4) - (5)</t>
  </si>
  <si>
    <t>Вредност регулисаних средстава на крају регулаторног периода (7)-(8)-(11)+(13)-(14)-(15)-(16)</t>
  </si>
  <si>
    <t>Регулисана средства у регулаторном периоду
  [(7) + (17)] * 50%</t>
  </si>
  <si>
    <t>Процењени корисни век средстава која ће бити активирана у регулаторном периоду 
(у годинама)</t>
  </si>
  <si>
    <t>Износ у 000 дин.</t>
  </si>
  <si>
    <t>Учешће у %</t>
  </si>
  <si>
    <t>GWh</t>
  </si>
  <si>
    <t xml:space="preserve">Приходи од продаје нуспроизвода и услуга </t>
  </si>
  <si>
    <t>Инвестициони објекти 400 кV</t>
  </si>
  <si>
    <t>Инвестициони објекти 220 кV</t>
  </si>
  <si>
    <t>Инвестициони објекти 110 кV</t>
  </si>
  <si>
    <t>Пословни објекти</t>
  </si>
  <si>
    <t>Инвестициони објекти  информационог система - ИС</t>
  </si>
  <si>
    <t>Инвестициони објекти телекомуникација - ТК</t>
  </si>
  <si>
    <t>Стамбена изградња</t>
  </si>
  <si>
    <t xml:space="preserve">Теретна, путничка,  возила, специјална </t>
  </si>
  <si>
    <t>Информатичка и телекомуникациона опрема</t>
  </si>
  <si>
    <t>Остало - алати, уређаји, намештај</t>
  </si>
  <si>
    <t>4.3</t>
  </si>
  <si>
    <t>4.4</t>
  </si>
  <si>
    <t>4.5</t>
  </si>
  <si>
    <t>4.6</t>
  </si>
  <si>
    <t>4.7</t>
  </si>
  <si>
    <t>4.8</t>
  </si>
  <si>
    <t>Друге енергетске делатности</t>
  </si>
  <si>
    <t>Извори финансирања ван ЈП ЕМС - треца лица</t>
  </si>
  <si>
    <t>Редни
број</t>
  </si>
  <si>
    <t>Остварено</t>
  </si>
  <si>
    <t>Нето вредност средстава на почетку претходног регулаторног периода</t>
  </si>
  <si>
    <t>Нето вредност средстава прибављених без накнаде на почетку претходног регулаторног периода</t>
  </si>
  <si>
    <t>Нето вредност средстава у припреми и аванса датих за набавку истих на почетку претходног регулаторног периода, а која неће бити (односно нису) активирана у претходном регулаторном периоду или која нису оправдана и/или ефикасна</t>
  </si>
  <si>
    <t>Вредност регулисаних средстава на почетку претходног регулаторног периода (1 - 2 - 3)</t>
  </si>
  <si>
    <t>Нето вредност средстава на крају претходног регулаторног периода</t>
  </si>
  <si>
    <t>Нето вредност средстава прибављених без накнаде на крају претходног регулаторног периода</t>
  </si>
  <si>
    <t>Нето вредност средстава у припреми и аванса датих за набавку истих на крају претходног регулаторног периода, а која неће бити (односно нису) активирана у претходном регулаторном периоду или која нису оправдана и/или ефикасна</t>
  </si>
  <si>
    <t>Вредност регулисаних средстава на крају претходног регулаторног периода (5 - 6 - 7)</t>
  </si>
  <si>
    <t>Регулисана средства у претходном регулаторном периоду ((4 + 8) / 2)</t>
  </si>
  <si>
    <t>Неенергетске делатности</t>
  </si>
  <si>
    <r>
      <t>МОП</t>
    </r>
    <r>
      <rPr>
        <vertAlign val="subscript"/>
        <sz val="10"/>
        <color indexed="18"/>
        <rFont val="Arial Narrow"/>
        <family val="2"/>
      </rPr>
      <t>т</t>
    </r>
  </si>
  <si>
    <t>3. Пренос електричне енергије и управљање преносним системом</t>
  </si>
  <si>
    <t>Електрична енергија - економско-финансијски подаци</t>
  </si>
  <si>
    <t>Број лиценце:</t>
  </si>
  <si>
    <t>Елементи</t>
  </si>
  <si>
    <t>Једин. мере</t>
  </si>
  <si>
    <t>Количине по месецима и укупно</t>
  </si>
  <si>
    <t>000  динара</t>
  </si>
  <si>
    <t>УЛАЗ У ПРЕНОСНИ СИСТЕМ - без КиМ</t>
  </si>
  <si>
    <t>Укупно улаз</t>
  </si>
  <si>
    <t>MWh</t>
  </si>
  <si>
    <t>Преузето од произвођача</t>
  </si>
  <si>
    <t>Преузето од УНМИК</t>
  </si>
  <si>
    <t>Преузето из суседних система (интерк. ДВ - Србија без КиМ)</t>
  </si>
  <si>
    <t>ИЗЛАЗ ИЗ ПРЕНОСНОГ СИСТЕМА - без КиМ</t>
  </si>
  <si>
    <t>Пумпање РХЕ Бајина Башта</t>
  </si>
  <si>
    <t>Испорука за УНМИК</t>
  </si>
  <si>
    <t>Испорука суседним системима (интерк. ДВ - Србија без КиМ)</t>
  </si>
  <si>
    <t>ЕМС - Губици у преносној мрежи без КиМ</t>
  </si>
  <si>
    <t>Губици према расположивој енергији</t>
  </si>
  <si>
    <t>Продаја потрошачима  -  укупно</t>
  </si>
  <si>
    <t>ЕЛЕКТРОДИСТРИБУЦИЈЕ (без купаца прикључених на преносни систем)</t>
  </si>
  <si>
    <t>Снага</t>
  </si>
  <si>
    <t>MW</t>
  </si>
  <si>
    <t>Обрачунска снага</t>
  </si>
  <si>
    <t>Прекомерно преузета снага</t>
  </si>
  <si>
    <t xml:space="preserve">Активна енергија </t>
  </si>
  <si>
    <t xml:space="preserve">  - Виша тарифа</t>
  </si>
  <si>
    <t xml:space="preserve">  - Нижа тарифа</t>
  </si>
  <si>
    <t xml:space="preserve">Укупна реактивна енергија </t>
  </si>
  <si>
    <t>Mvarh</t>
  </si>
  <si>
    <t>ТАРИФНИ КУПЦИ ПРИКЉУЧЕНИ НА ПРЕНОСНИ СИСТЕМ</t>
  </si>
  <si>
    <t>ЖЕЛЕЗНИЦА СРБИЈЕ</t>
  </si>
  <si>
    <t>ПРОИЗВОДНИ КАПАЦИТЕТИ ЗА ПОТРЕБЕ ПРОИЗВОДЊЕ</t>
  </si>
  <si>
    <t>ПУМПАЊЕ ПАП ЛИСИНА</t>
  </si>
  <si>
    <t>КВАЛИФИКОВАНИ КУПЦИ ПРИКЉУЧЕНИ НА ПРЕНОСНИ СИСТЕМ</t>
  </si>
  <si>
    <t>БУ 61210</t>
  </si>
  <si>
    <t>У случају да се регулисане цене нису примењивале од почетка првог регулаторног периода остварени приход у том периоду обрачунава се применом регулисаних цена.</t>
  </si>
  <si>
    <t>Табела: ЕЕ-3-1 МАКСИМАЛНО ОДОБРЕНИ ПРИХОД</t>
  </si>
  <si>
    <t>Табела: ЕЕ-3-2 КЉУЧЕВИ ЗА РАСПОДЕЛУ ЗАЈЕДНИЧКИХ ОПЕРАТИВНИХ ТРОШКОВА, СРЕДСТАВА, ТРОШКОВА АМОРТИЗАЦИЈЕ И ОСТАЛИХ ПРИХОДА У РЕГУЛАТОРНОМ ПЕРИОДУ</t>
  </si>
  <si>
    <t>Табела: ЕЕ-3-5 СТРУКТУРА ИЗВОРА ФИНАНСИРАЊА РЕГУЛИСАНИХ СРЕДСТАВА НА ПОЧЕТКУ РЕГУЛАТОРНОГ ПЕРИОДА (Сопствени капитал)</t>
  </si>
  <si>
    <t>Табела: ЕЕ-3-5а СТРУКТУРА ИЗВОРА ФИНАНСИРАЊА РЕГУЛИСАНИХ СРЕДСТАВА НА ПОЧЕТКУ РЕГУЛАТОРНОГ ПЕРИОДА (Позајмљени капитал)</t>
  </si>
  <si>
    <t>10.</t>
  </si>
  <si>
    <t>Табела: ЕЕ-3-6.1 РЕГУЛИСАНА СРЕДСТВА У ПРЕТХОДНОМ РЕГУЛАТОРНОМ ПЕРИОДУ (Т-1)</t>
  </si>
  <si>
    <t>Испоручена електрична енергија</t>
  </si>
  <si>
    <t>Цена сопственог капитала после опорезивања</t>
  </si>
  <si>
    <t>Пондерисана просечна цена позајмљеног капитала</t>
  </si>
  <si>
    <t>(остварено=одобрено)</t>
  </si>
  <si>
    <t>Приходи по основу балансирања система</t>
  </si>
  <si>
    <t>Приходи од продаје регулисаних средстава</t>
  </si>
  <si>
    <t>Приходи по основу гаранције порекла</t>
  </si>
  <si>
    <t>Приходи по основу накнађених штета</t>
  </si>
  <si>
    <t>Приходи по основу обуставе испоруке ел. енергије</t>
  </si>
  <si>
    <t>Приход од организовања и администрације тржишта електричне енергије</t>
  </si>
  <si>
    <t>Приход остварен применом механизма компензације транзита електричне енергије</t>
  </si>
  <si>
    <t>и тарифе</t>
  </si>
  <si>
    <t>Тарифе за</t>
  </si>
  <si>
    <t>ТОС дин/кW</t>
  </si>
  <si>
    <t>ТРЕ дин/kvarh</t>
  </si>
  <si>
    <t>ТПРЕ дин/kvarh</t>
  </si>
  <si>
    <t>ТПС дин/кW</t>
  </si>
  <si>
    <t>ВТ/НТ дин/kWh</t>
  </si>
  <si>
    <t>Пренос електричне енергије и управљање преносним системом</t>
  </si>
  <si>
    <t>Делатност - Пренос електричне енергије и управљање преносним системом</t>
  </si>
  <si>
    <t>Набавна вредност електричне енергије за балансирање</t>
  </si>
  <si>
    <t>Трошкови регулаторне накнаде</t>
  </si>
  <si>
    <t>Трошкови набављене електричне енергије (за сопствену потрошњу)</t>
  </si>
  <si>
    <t>Трошкови набављене електричне енергије (балансирање ОПС у улози БОС)</t>
  </si>
  <si>
    <t>2.1.1</t>
  </si>
  <si>
    <t>2.1.1.1</t>
  </si>
  <si>
    <t>2.1.1.1.1</t>
  </si>
  <si>
    <t>2.1.1.1.2</t>
  </si>
  <si>
    <t>2.1.1.2</t>
  </si>
  <si>
    <t>2.1.1.2.1</t>
  </si>
  <si>
    <t>2.1.1.2.2</t>
  </si>
  <si>
    <t>2.1.1.2.3</t>
  </si>
  <si>
    <t>2.1.1.3</t>
  </si>
  <si>
    <t>2.1.2</t>
  </si>
  <si>
    <t>2.1.2.1</t>
  </si>
  <si>
    <t>2.1.2.2</t>
  </si>
  <si>
    <t>2.1.2.3</t>
  </si>
  <si>
    <t>2.1.2.4</t>
  </si>
  <si>
    <t>2.1.2.5</t>
  </si>
  <si>
    <t>2.1.2.6</t>
  </si>
  <si>
    <t>2.3.1</t>
  </si>
  <si>
    <t>2.3.2</t>
  </si>
  <si>
    <t>2.3.3</t>
  </si>
  <si>
    <t>2.3.3.1</t>
  </si>
  <si>
    <t>2.3.2.2</t>
  </si>
  <si>
    <t>2.3.3.3</t>
  </si>
  <si>
    <t>2.3.3.4</t>
  </si>
  <si>
    <t>2.3.3.5</t>
  </si>
  <si>
    <t>2.3.4</t>
  </si>
  <si>
    <t>2.3.5</t>
  </si>
  <si>
    <t>3.8.1</t>
  </si>
  <si>
    <t>3.8.2</t>
  </si>
  <si>
    <t>3.8.3</t>
  </si>
  <si>
    <t>3.8.4</t>
  </si>
  <si>
    <t>3.8.5</t>
  </si>
  <si>
    <t>3.8.6</t>
  </si>
  <si>
    <t>3.8.7</t>
  </si>
  <si>
    <t>3.8.8</t>
  </si>
  <si>
    <t>3.8.9</t>
  </si>
  <si>
    <t>3.8.10</t>
  </si>
  <si>
    <t>4.2.1</t>
  </si>
  <si>
    <t>4.2.2</t>
  </si>
  <si>
    <t>4.9</t>
  </si>
  <si>
    <t>4.9.1</t>
  </si>
  <si>
    <t>4.9.2</t>
  </si>
  <si>
    <t>4.9.3</t>
  </si>
  <si>
    <t>4.9.4</t>
  </si>
  <si>
    <t>4.9.5</t>
  </si>
  <si>
    <t>4.9.6</t>
  </si>
  <si>
    <t>4.9.7</t>
  </si>
  <si>
    <t>5.1</t>
  </si>
  <si>
    <t>4.9.8</t>
  </si>
  <si>
    <t>Трошкови везани за издавање гаранције порекла</t>
  </si>
  <si>
    <t>5.1.1</t>
  </si>
  <si>
    <t>5.1.2</t>
  </si>
  <si>
    <t>5.1.3</t>
  </si>
  <si>
    <t>5.1.4</t>
  </si>
  <si>
    <t>5.2</t>
  </si>
  <si>
    <t>5.3</t>
  </si>
  <si>
    <t>5.3.1</t>
  </si>
  <si>
    <t>5.3.2</t>
  </si>
  <si>
    <t>5.3.3</t>
  </si>
  <si>
    <t>5.3.4</t>
  </si>
  <si>
    <t>5.4</t>
  </si>
  <si>
    <t>5.5</t>
  </si>
  <si>
    <t>5.6</t>
  </si>
  <si>
    <t>5.6.1</t>
  </si>
  <si>
    <t>5.6.2</t>
  </si>
  <si>
    <t>5.6.3</t>
  </si>
  <si>
    <t>5.6.4</t>
  </si>
  <si>
    <t>5.6.5</t>
  </si>
  <si>
    <t>5.6.6</t>
  </si>
  <si>
    <t>5.6.7</t>
  </si>
  <si>
    <t>5.7</t>
  </si>
  <si>
    <t>5.8</t>
  </si>
  <si>
    <t>5.8.1</t>
  </si>
  <si>
    <t>5.8.2</t>
  </si>
  <si>
    <t>5.8.3</t>
  </si>
  <si>
    <t>5.8.4</t>
  </si>
  <si>
    <t>5.8.5</t>
  </si>
  <si>
    <t>Табела: ЕЕ-3-3 OПЕРАТИВНИ ТРОШКОВИ</t>
  </si>
  <si>
    <t>Укупно оперативни трошкови</t>
  </si>
  <si>
    <r>
      <t>ОТпрн</t>
    </r>
    <r>
      <rPr>
        <vertAlign val="subscript"/>
        <sz val="10"/>
        <color indexed="18"/>
        <rFont val="Arial Narrow"/>
        <family val="2"/>
      </rPr>
      <t>т</t>
    </r>
  </si>
  <si>
    <t>Укупно оперативни трошкови (1. + 2. + 3. + 4. + 5.+ 6.):</t>
  </si>
  <si>
    <t>Заједнички оперативни трошкови (1 + 2 + 3 + 4 + 5 + 6):</t>
  </si>
  <si>
    <t>Табела: ЕЕ-3-7 ТРОШКОВИ СИСТЕМСКИХ УСЛУГА</t>
  </si>
  <si>
    <t>Трошкови системских услуга по цени коју је утврдила Агенција</t>
  </si>
  <si>
    <t>Трошкови системских услуга по цени на тржишту</t>
  </si>
  <si>
    <t>Укупно трошкови системских услуга (1. + 2.):</t>
  </si>
  <si>
    <t xml:space="preserve">Табела: ЕЕ-3-8 ТРОШКОВИ ЗА НАДОКНАДУ ГУБИТАКА </t>
  </si>
  <si>
    <t>Табела: ЕЕ-3-9 ОСТАЛИ ПРИХОДИ</t>
  </si>
  <si>
    <t>Табела: ЕЕ-3-10 КОРЕКЦИОНИ ЕЛЕМЕНТ У ПРЕТХОДНОМ РЕГУЛАТОРНОМ ПЕРИОДУ (Т-1)</t>
  </si>
  <si>
    <t>Табела: ЕЕ-3-11 АЛОКАЦИЈА МАКСИМАЛНО ОДОБРЕНОГ ПРИХОДА НА ТАРИФНЕ ЕЛЕМЕНТЕ И ИЗРАЧУНАВАЊЕ ТАРИФА</t>
  </si>
  <si>
    <t>Табела: ЕЕ-3-12 ПЛАН УЛАГАЊА</t>
  </si>
  <si>
    <t>Напомена: У случају потребе повећати број редова. Позиције уносити у складу са позицијама у табелама 3,6 и 9.</t>
  </si>
  <si>
    <t>Табела: ЕЕ-3-4 СТОПА ПРИНОСА НА РЕГУЛИСАНА СРЕДСТВА У РЕГУЛАТОРНОМ ПЕРИОДУ</t>
  </si>
  <si>
    <t>Стопа приноса на регулисана средства</t>
  </si>
  <si>
    <t>Пондерисана просечна цена капитала</t>
  </si>
  <si>
    <r>
      <t>КИ</t>
    </r>
    <r>
      <rPr>
        <vertAlign val="subscript"/>
        <sz val="10"/>
        <color indexed="18"/>
        <rFont val="Arial Narrow"/>
        <family val="2"/>
      </rPr>
      <t>т</t>
    </r>
  </si>
  <si>
    <t>Годишња каматна стопа (пондерисана по позицијама, у %)</t>
  </si>
  <si>
    <t>Прилив новчаних средстава од прикључења</t>
  </si>
  <si>
    <t>Принос на регулисана средства (4. * 5.)</t>
  </si>
  <si>
    <t>1.2.</t>
  </si>
  <si>
    <t>9.1.</t>
  </si>
  <si>
    <t>Од тога приходи по основу балансирања система</t>
  </si>
  <si>
    <t>Максимално одобрени приход (2. + 3. + 6. + 7. + 8. - 9. +10.)</t>
  </si>
  <si>
    <t>Конто</t>
  </si>
  <si>
    <t>037 и 237</t>
  </si>
  <si>
    <t>41 без 414 и 415</t>
  </si>
  <si>
    <t>42 осим 427</t>
  </si>
  <si>
    <t>424 и 425</t>
  </si>
  <si>
    <t>420, 421, 426 и 429</t>
  </si>
  <si>
    <r>
      <t>пНВС</t>
    </r>
    <r>
      <rPr>
        <vertAlign val="subscript"/>
        <sz val="10"/>
        <color indexed="18"/>
        <rFont val="Arial Narrow"/>
        <family val="2"/>
      </rPr>
      <t>т</t>
    </r>
  </si>
  <si>
    <r>
      <t>пСБН</t>
    </r>
    <r>
      <rPr>
        <vertAlign val="subscript"/>
        <sz val="10"/>
        <color indexed="18"/>
        <rFont val="Arial Narrow"/>
        <family val="2"/>
      </rPr>
      <t>т</t>
    </r>
  </si>
  <si>
    <r>
      <t>пНСУП</t>
    </r>
    <r>
      <rPr>
        <vertAlign val="subscript"/>
        <sz val="10"/>
        <color indexed="18"/>
        <rFont val="Arial Narrow"/>
        <family val="2"/>
      </rPr>
      <t>т</t>
    </r>
  </si>
  <si>
    <r>
      <t>пРС</t>
    </r>
    <r>
      <rPr>
        <vertAlign val="subscript"/>
        <sz val="10"/>
        <color indexed="18"/>
        <rFont val="Arial Narrow"/>
        <family val="2"/>
      </rPr>
      <t>т</t>
    </r>
  </si>
  <si>
    <r>
      <t>АРС</t>
    </r>
    <r>
      <rPr>
        <vertAlign val="subscript"/>
        <sz val="10"/>
        <color indexed="18"/>
        <rFont val="Arial Narrow"/>
        <family val="2"/>
        <charset val="238"/>
      </rPr>
      <t>т</t>
    </r>
  </si>
  <si>
    <r>
      <t>АПС</t>
    </r>
    <r>
      <rPr>
        <vertAlign val="subscript"/>
        <sz val="10"/>
        <color indexed="18"/>
        <rFont val="Arial Narrow"/>
        <family val="2"/>
        <charset val="238"/>
      </rPr>
      <t>т</t>
    </r>
  </si>
  <si>
    <r>
      <t>ААС</t>
    </r>
    <r>
      <rPr>
        <vertAlign val="subscript"/>
        <sz val="10"/>
        <color indexed="18"/>
        <rFont val="Arial Narrow"/>
        <family val="2"/>
        <charset val="238"/>
      </rPr>
      <t>т</t>
    </r>
  </si>
  <si>
    <r>
      <t>ΔСУП</t>
    </r>
    <r>
      <rPr>
        <vertAlign val="subscript"/>
        <sz val="10"/>
        <color indexed="18"/>
        <rFont val="Arial Narrow"/>
        <family val="2"/>
      </rPr>
      <t>т</t>
    </r>
  </si>
  <si>
    <r>
      <t>НОПС</t>
    </r>
    <r>
      <rPr>
        <vertAlign val="subscript"/>
        <sz val="10"/>
        <color indexed="18"/>
        <rFont val="Arial Narrow"/>
        <family val="2"/>
      </rPr>
      <t>т</t>
    </r>
  </si>
  <si>
    <r>
      <t>ΔСБН</t>
    </r>
    <r>
      <rPr>
        <vertAlign val="subscript"/>
        <sz val="10"/>
        <color indexed="18"/>
        <rFont val="Arial Narrow"/>
        <family val="2"/>
      </rPr>
      <t>т</t>
    </r>
  </si>
  <si>
    <r>
      <t>ΔНСУП</t>
    </r>
    <r>
      <rPr>
        <vertAlign val="subscript"/>
        <sz val="10"/>
        <color indexed="18"/>
        <rFont val="Arial Narrow"/>
        <family val="2"/>
      </rPr>
      <t>т</t>
    </r>
  </si>
  <si>
    <r>
      <t>кРС</t>
    </r>
    <r>
      <rPr>
        <vertAlign val="subscript"/>
        <sz val="10"/>
        <color indexed="18"/>
        <rFont val="Arial Narrow"/>
        <family val="2"/>
      </rPr>
      <t>т</t>
    </r>
  </si>
  <si>
    <r>
      <t>РС</t>
    </r>
    <r>
      <rPr>
        <vertAlign val="subscript"/>
        <sz val="10"/>
        <color indexed="18"/>
        <rFont val="Arial Narrow"/>
        <family val="2"/>
      </rPr>
      <t>т</t>
    </r>
  </si>
  <si>
    <r>
      <t>КЕ</t>
    </r>
    <r>
      <rPr>
        <vertAlign val="subscript"/>
        <sz val="10"/>
        <color indexed="18"/>
        <rFont val="Arial Narrow"/>
        <family val="2"/>
      </rPr>
      <t>т-2</t>
    </r>
  </si>
  <si>
    <r>
      <t>Реактивна енергија (за cos</t>
    </r>
    <r>
      <rPr>
        <sz val="10"/>
        <color indexed="18"/>
        <rFont val="Symbol"/>
        <family val="1"/>
        <charset val="2"/>
      </rPr>
      <t>j</t>
    </r>
    <r>
      <rPr>
        <sz val="10"/>
        <color indexed="18"/>
        <rFont val="Arial Narrow"/>
        <family val="2"/>
      </rPr>
      <t>≥0,95)</t>
    </r>
  </si>
  <si>
    <r>
      <t>Прекомерна реактивна енергија (за cos</t>
    </r>
    <r>
      <rPr>
        <sz val="10"/>
        <color indexed="18"/>
        <rFont val="Symbol"/>
        <family val="1"/>
        <charset val="2"/>
      </rPr>
      <t>j</t>
    </r>
    <r>
      <rPr>
        <sz val="10"/>
        <color indexed="18"/>
        <rFont val="Arial Narrow"/>
        <family val="2"/>
      </rPr>
      <t>&lt;0,95)</t>
    </r>
  </si>
  <si>
    <t>Тарифе</t>
  </si>
  <si>
    <t>Учешће (у %)</t>
  </si>
  <si>
    <t>Учешће %</t>
  </si>
  <si>
    <t>Табела: ЕЕ-3-13 ПРИХОД ОД ПРИКЉУЧЕЊА</t>
  </si>
  <si>
    <t>Табела: ЕЕ-3-12.1 УЛАГАЊА У ПРЕТХОДНОМ РЕГУЛАТОРНОМ ПЕРИОДУ (Т-1)</t>
  </si>
  <si>
    <t>2.3.1.1</t>
  </si>
  <si>
    <t>2.3.1.2</t>
  </si>
  <si>
    <t>Трошкови електричне енергије - сопствена потрошња у ел.енергетским објектима</t>
  </si>
  <si>
    <t>Трошкови електричне енергије - сопствена потрошња у пословним објектима и
објектима у оквиру трафо станица</t>
  </si>
  <si>
    <t>Трошкови системских услуга</t>
  </si>
  <si>
    <t>4.9.9</t>
  </si>
  <si>
    <t>5.1.5</t>
  </si>
  <si>
    <t>Трошкови адвокатских услуга</t>
  </si>
  <si>
    <t>ПРЕГЛЕД ТАБЕЛА ЗА ДОСТАВЉАЊЕ ИНФОРМАЦИЈА</t>
  </si>
  <si>
    <t>Назив табеле</t>
  </si>
  <si>
    <t>Рок за доставу
података</t>
  </si>
  <si>
    <t>Форма у којој се доставља</t>
  </si>
  <si>
    <t>МАКСИМАЛНО ОДОБРЕНИ ПРИХОД</t>
  </si>
  <si>
    <t>Електронски</t>
  </si>
  <si>
    <t>КЉУЧЕВИ ЗА РАСПОДЕЛУ ЗАЈЕДНИЧКИХ ОПЕРАТИВНИХ ТРОШКОВА, СРЕДСТАВА, ТРОШКОВА АМОРТИЗАЦИЈЕ И ОСТАЛИХ ПРИХОДА У РЕГУЛАТОРНОМ ПЕРИОДУ</t>
  </si>
  <si>
    <t>OПЕРАТИВНИ ТРОШКОВИ</t>
  </si>
  <si>
    <t>СТОПА ПРИНОСА НА РЕГУЛИСАНА СРЕДСТВА У РЕГУЛАТОРНОМ ПЕРИОДУ</t>
  </si>
  <si>
    <t>СТРУКТУРА ИЗВОРА ФИНАНСИРАЊА РЕГУЛИСАНИХ СРЕДСТАВА НА ПОЧЕТКУ РЕГУЛАТОРНОГ ПЕРИОДА</t>
  </si>
  <si>
    <t>РЕГУЛИСАНА СРЕДСТВА</t>
  </si>
  <si>
    <t xml:space="preserve">РЕГУЛИСАНА СРЕДСТВА У ПРЕТХОДНОМ РЕГУЛАТОРНОМ ПЕРИОДУ (Т-1) </t>
  </si>
  <si>
    <t>ТРОШКОВИ ЗА НАДОКНАДУ ГУБИТАКА</t>
  </si>
  <si>
    <t>ОСТАЛИ ПРИХОДИ</t>
  </si>
  <si>
    <t>КОРЕКЦИОНИ ЕЛЕМЕНТ У ПРЕТХОДНОМ РЕГУЛАТОРНОМ ПЕРИОДУ (Т-1)</t>
  </si>
  <si>
    <t>АЛОКАЦИЈА МАКСИМАЛНО ОДОБРЕНОГ ПРИХОДА НА ТАРИФНЕ ЕЛЕМЕНТЕ И ИЗРАЧУНАВАЊЕ ТАРИФА</t>
  </si>
  <si>
    <t>ПЛАН УЛАГАЊА</t>
  </si>
  <si>
    <t>12.1</t>
  </si>
  <si>
    <t>ПРИХОД ОД ПРИКЉУЧЕЊА</t>
  </si>
  <si>
    <t>ЕЕ-3-1</t>
  </si>
  <si>
    <t>ЕЕ-3-2</t>
  </si>
  <si>
    <t>ЕЕ-3-3</t>
  </si>
  <si>
    <t>ЕЕ-3-4</t>
  </si>
  <si>
    <t>ЕЕ-3-5</t>
  </si>
  <si>
    <t>ЕЕ-3-6</t>
  </si>
  <si>
    <t>6.1</t>
  </si>
  <si>
    <t>ЕЕ-3-6.1</t>
  </si>
  <si>
    <t>ЕЕ-3-7</t>
  </si>
  <si>
    <t>ТРОШКОВИ СИСТЕМСКИХ УСЛУГА</t>
  </si>
  <si>
    <t>ЕЕ-3-8</t>
  </si>
  <si>
    <t>ЕЕ-3-9</t>
  </si>
  <si>
    <t>ЕЕ-3-10</t>
  </si>
  <si>
    <t>ЕЕ-3-11</t>
  </si>
  <si>
    <t>ЕЕ-3-12</t>
  </si>
  <si>
    <t>ЕЕ-3-12.1</t>
  </si>
  <si>
    <t>ЕЕ-3-13</t>
  </si>
  <si>
    <t>Уз захтев за цену</t>
  </si>
  <si>
    <t>На позицијама које се односе на претходнe регулаторнe периодe уносе се остварене вредности уколико енергетски субјект располаже финансијским извештајем за тај регулаторни период.</t>
  </si>
  <si>
    <t>Eнергетска делатност:</t>
  </si>
  <si>
    <t>Оперативни трошкови пре укључивања енергије за билансирање и рег. накнаде</t>
  </si>
  <si>
    <t>Трошкови резервних делова</t>
  </si>
  <si>
    <t>Трошкови једнократног отписа алата и инвентара</t>
  </si>
  <si>
    <t>2.5</t>
  </si>
  <si>
    <t>Период</t>
  </si>
  <si>
    <t>Број запослених на крају периода (директно алоцирани запослени + припадајући део зајеничких запослених) - само информативно</t>
  </si>
  <si>
    <t>010</t>
  </si>
  <si>
    <t>011</t>
  </si>
  <si>
    <t>012</t>
  </si>
  <si>
    <t>Софтвер и остала права</t>
  </si>
  <si>
    <t>014</t>
  </si>
  <si>
    <t>015 и 016</t>
  </si>
  <si>
    <t>Укупно нематеријална улагања (6+7+8+9+10)</t>
  </si>
  <si>
    <t>10</t>
  </si>
  <si>
    <t>2) Уколико промена вредности одређеног средства у регулаторном периоду испуњава услов да се истовремено искаже и у колони 5. и у колони 6. (за редне бројеве 5. и 9.), тада се подаци уносе само у колону 6. (за редне бројеве 5. и 9.).</t>
  </si>
  <si>
    <t xml:space="preserve">3) Уколико промена вредности одређеног средства у регулаторном периоду испуњава услов да се истовремено искаже и у колони 15 и у колони 16, тада се подаци уносе само у колону 16. </t>
  </si>
  <si>
    <t xml:space="preserve">1) У случају потребе повећати број редова. </t>
  </si>
  <si>
    <t>Напомене:</t>
  </si>
  <si>
    <t>025 и 027</t>
  </si>
  <si>
    <t>Остале некретнине, постројења и опрема и улагања на туђим некретнинама, постројењима и опреми</t>
  </si>
  <si>
    <t xml:space="preserve">026 и 028 </t>
  </si>
  <si>
    <t>021</t>
  </si>
  <si>
    <t>Погонско производне зграде</t>
  </si>
  <si>
    <t>022</t>
  </si>
  <si>
    <t>023</t>
  </si>
  <si>
    <t>Табела: ЕЕ-3-12.1a УЛАГАЊА У ПРЕТХОДНОМ РЕГУЛАТОРНОМ ПЕРИОДУ (Т-2)</t>
  </si>
  <si>
    <t xml:space="preserve">1) Обрачун корекционог елемента за период т-2 или т-1, односно претходне периоде за које корекција није извршена, зависи од тога којим подацима располаже енергетски субјект </t>
  </si>
  <si>
    <t>у моменту подношења захтева за давање мишљења на цене.</t>
  </si>
  <si>
    <r>
      <t>3) У колону "Остварено ОПР</t>
    </r>
    <r>
      <rPr>
        <vertAlign val="subscript"/>
        <sz val="10"/>
        <color indexed="18"/>
        <rFont val="Arial Narrow"/>
        <family val="2"/>
        <charset val="238"/>
      </rPr>
      <t>т-2</t>
    </r>
    <r>
      <rPr>
        <sz val="10"/>
        <color indexed="18"/>
        <rFont val="Arial Narrow"/>
        <family val="2"/>
      </rPr>
      <t xml:space="preserve">" уноси се износ оствареног прихода - фактурисана реализација (без ПДВ). Извор податка је БУ за делатност преноса ел. енергије и управљања преносним системом. </t>
    </r>
  </si>
  <si>
    <r>
      <t>2) У колону "Оправдан приход ОППР</t>
    </r>
    <r>
      <rPr>
        <vertAlign val="subscript"/>
        <sz val="10"/>
        <color indexed="18"/>
        <rFont val="Arial Narrow"/>
        <family val="2"/>
        <charset val="238"/>
      </rPr>
      <t>т-1</t>
    </r>
    <r>
      <rPr>
        <sz val="10"/>
        <color indexed="18"/>
        <rFont val="Arial Narrow"/>
        <family val="2"/>
      </rPr>
      <t>" уносе се оправдане остварене вредности утвређене на основу остварених енергетских величина и вредности оправданих трошкова и осталих прихода.</t>
    </r>
  </si>
  <si>
    <t>Укупно (2. + 3. + 6. + 7. + 8. - 9. +10.)</t>
  </si>
  <si>
    <r>
      <t>ОТпрн</t>
    </r>
    <r>
      <rPr>
        <vertAlign val="subscript"/>
        <sz val="10"/>
        <color indexed="18"/>
        <rFont val="Arial Narrow"/>
        <family val="2"/>
      </rPr>
      <t>т-1</t>
    </r>
  </si>
  <si>
    <r>
      <t>РН</t>
    </r>
    <r>
      <rPr>
        <vertAlign val="subscript"/>
        <sz val="10"/>
        <color indexed="18"/>
        <rFont val="Arial Narrow"/>
        <family val="2"/>
      </rPr>
      <t>т-1</t>
    </r>
    <r>
      <rPr>
        <sz val="10"/>
        <color indexed="18"/>
        <rFont val="Arial Narrow"/>
        <family val="2"/>
      </rPr>
      <t xml:space="preserve"> </t>
    </r>
  </si>
  <si>
    <r>
      <t>ОТ</t>
    </r>
    <r>
      <rPr>
        <vertAlign val="subscript"/>
        <sz val="10"/>
        <color indexed="18"/>
        <rFont val="Arial Narrow"/>
        <family val="2"/>
      </rPr>
      <t>т-1</t>
    </r>
  </si>
  <si>
    <r>
      <t>А</t>
    </r>
    <r>
      <rPr>
        <vertAlign val="subscript"/>
        <sz val="10"/>
        <color indexed="18"/>
        <rFont val="Arial Narrow"/>
        <family val="2"/>
      </rPr>
      <t>т-1</t>
    </r>
  </si>
  <si>
    <r>
      <t>РС</t>
    </r>
    <r>
      <rPr>
        <vertAlign val="subscript"/>
        <sz val="10"/>
        <color indexed="18"/>
        <rFont val="Arial Narrow"/>
        <family val="2"/>
      </rPr>
      <t>т-1</t>
    </r>
  </si>
  <si>
    <r>
      <t>СУ</t>
    </r>
    <r>
      <rPr>
        <vertAlign val="subscript"/>
        <sz val="10"/>
        <color indexed="18"/>
        <rFont val="Arial Narrow"/>
        <family val="2"/>
      </rPr>
      <t>т-1</t>
    </r>
  </si>
  <si>
    <r>
      <t>Г</t>
    </r>
    <r>
      <rPr>
        <vertAlign val="subscript"/>
        <sz val="10"/>
        <color indexed="18"/>
        <rFont val="Arial Narrow"/>
        <family val="2"/>
      </rPr>
      <t>т-1</t>
    </r>
  </si>
  <si>
    <r>
      <t>ОП</t>
    </r>
    <r>
      <rPr>
        <vertAlign val="subscript"/>
        <sz val="10"/>
        <color indexed="18"/>
        <rFont val="Arial Narrow"/>
        <family val="2"/>
      </rPr>
      <t>т-1</t>
    </r>
  </si>
  <si>
    <r>
      <t>КЕ</t>
    </r>
    <r>
      <rPr>
        <vertAlign val="subscript"/>
        <sz val="10"/>
        <color indexed="18"/>
        <rFont val="Arial Narrow"/>
        <family val="2"/>
      </rPr>
      <t>т-1</t>
    </r>
  </si>
  <si>
    <r>
      <t>МОП</t>
    </r>
    <r>
      <rPr>
        <vertAlign val="subscript"/>
        <sz val="10"/>
        <color indexed="18"/>
        <rFont val="Arial Narrow"/>
        <family val="2"/>
        <charset val="238"/>
      </rPr>
      <t>т-1</t>
    </r>
  </si>
  <si>
    <r>
      <t>Оправдан приход
 ОППР</t>
    </r>
    <r>
      <rPr>
        <vertAlign val="subscript"/>
        <sz val="10"/>
        <color indexed="18"/>
        <rFont val="Arial Narrow"/>
        <family val="2"/>
      </rPr>
      <t>т-1</t>
    </r>
  </si>
  <si>
    <r>
      <t>Остварени приход
ОПР</t>
    </r>
    <r>
      <rPr>
        <vertAlign val="subscript"/>
        <sz val="10"/>
        <color indexed="18"/>
        <rFont val="Arial Narrow"/>
        <family val="2"/>
      </rPr>
      <t>т-1</t>
    </r>
  </si>
  <si>
    <r>
      <t>Индекс раста потрошачких цена у РС
 И</t>
    </r>
    <r>
      <rPr>
        <vertAlign val="subscript"/>
        <sz val="10"/>
        <color indexed="18"/>
        <rFont val="Arial Narrow"/>
        <family val="2"/>
      </rPr>
      <t>т-1</t>
    </r>
  </si>
  <si>
    <r>
      <t>Корекциони елемент.
 КЕ = (ОППР</t>
    </r>
    <r>
      <rPr>
        <vertAlign val="subscript"/>
        <sz val="10"/>
        <color indexed="18"/>
        <rFont val="Arial Narrow"/>
        <family val="2"/>
      </rPr>
      <t>т-1</t>
    </r>
    <r>
      <rPr>
        <sz val="10"/>
        <color indexed="18"/>
        <rFont val="Arial Narrow"/>
        <family val="2"/>
      </rPr>
      <t xml:space="preserve"> - ОПР</t>
    </r>
    <r>
      <rPr>
        <vertAlign val="subscript"/>
        <sz val="10"/>
        <color indexed="18"/>
        <rFont val="Arial Narrow"/>
        <family val="2"/>
      </rPr>
      <t>т-1</t>
    </r>
    <r>
      <rPr>
        <sz val="10"/>
        <color indexed="18"/>
        <rFont val="Arial Narrow"/>
        <family val="2"/>
      </rPr>
      <t>)*(1+И</t>
    </r>
    <r>
      <rPr>
        <vertAlign val="subscript"/>
        <sz val="10"/>
        <color indexed="18"/>
        <rFont val="Arial Narrow"/>
        <family val="2"/>
      </rPr>
      <t>т-1</t>
    </r>
    <r>
      <rPr>
        <sz val="10"/>
        <color indexed="18"/>
        <rFont val="Arial Narrow"/>
        <family val="2"/>
      </rPr>
      <t>)</t>
    </r>
  </si>
  <si>
    <t>Разлика</t>
  </si>
  <si>
    <t>Табела: ЕЕ-3-10 КОРЕКЦИОНИ ЕЛЕМЕНТ У ПРЕТХОДНОМ РЕГУЛАТОРНОМ ПЕРИОДУ (Т-2)</t>
  </si>
  <si>
    <r>
      <t>ОТпрн</t>
    </r>
    <r>
      <rPr>
        <vertAlign val="subscript"/>
        <sz val="10"/>
        <color indexed="18"/>
        <rFont val="Arial Narrow"/>
        <family val="2"/>
      </rPr>
      <t>т-2</t>
    </r>
  </si>
  <si>
    <r>
      <t>РН</t>
    </r>
    <r>
      <rPr>
        <vertAlign val="subscript"/>
        <sz val="10"/>
        <color indexed="18"/>
        <rFont val="Arial Narrow"/>
        <family val="2"/>
      </rPr>
      <t>т-2</t>
    </r>
  </si>
  <si>
    <r>
      <t>ОТ</t>
    </r>
    <r>
      <rPr>
        <vertAlign val="subscript"/>
        <sz val="10"/>
        <color indexed="18"/>
        <rFont val="Arial Narrow"/>
        <family val="2"/>
      </rPr>
      <t>т-2</t>
    </r>
  </si>
  <si>
    <r>
      <t>А</t>
    </r>
    <r>
      <rPr>
        <vertAlign val="subscript"/>
        <sz val="10"/>
        <color indexed="18"/>
        <rFont val="Arial Narrow"/>
        <family val="2"/>
      </rPr>
      <t>т-2</t>
    </r>
  </si>
  <si>
    <r>
      <t>РС</t>
    </r>
    <r>
      <rPr>
        <vertAlign val="subscript"/>
        <sz val="10"/>
        <color indexed="18"/>
        <rFont val="Arial Narrow"/>
        <family val="2"/>
      </rPr>
      <t>т-2</t>
    </r>
  </si>
  <si>
    <r>
      <t>СУ</t>
    </r>
    <r>
      <rPr>
        <vertAlign val="subscript"/>
        <sz val="10"/>
        <color indexed="18"/>
        <rFont val="Arial Narrow"/>
        <family val="2"/>
      </rPr>
      <t>т-2</t>
    </r>
  </si>
  <si>
    <r>
      <t>Г</t>
    </r>
    <r>
      <rPr>
        <vertAlign val="subscript"/>
        <sz val="10"/>
        <color indexed="18"/>
        <rFont val="Arial Narrow"/>
        <family val="2"/>
      </rPr>
      <t>т-2</t>
    </r>
  </si>
  <si>
    <r>
      <t>ОП</t>
    </r>
    <r>
      <rPr>
        <vertAlign val="subscript"/>
        <sz val="10"/>
        <color indexed="18"/>
        <rFont val="Arial Narrow"/>
        <family val="2"/>
      </rPr>
      <t>т-2</t>
    </r>
  </si>
  <si>
    <r>
      <t>МОП</t>
    </r>
    <r>
      <rPr>
        <vertAlign val="subscript"/>
        <sz val="10"/>
        <color indexed="18"/>
        <rFont val="Arial Narrow"/>
        <family val="2"/>
        <charset val="238"/>
      </rPr>
      <t>т-2</t>
    </r>
  </si>
  <si>
    <r>
      <t>Оправдан приход
 ОППР</t>
    </r>
    <r>
      <rPr>
        <vertAlign val="subscript"/>
        <sz val="10"/>
        <color indexed="18"/>
        <rFont val="Arial Narrow"/>
        <family val="2"/>
      </rPr>
      <t>т-2</t>
    </r>
  </si>
  <si>
    <r>
      <t>Остварени приход
ОПР</t>
    </r>
    <r>
      <rPr>
        <vertAlign val="subscript"/>
        <sz val="10"/>
        <color indexed="18"/>
        <rFont val="Arial Narrow"/>
        <family val="2"/>
      </rPr>
      <t>т-2</t>
    </r>
  </si>
  <si>
    <r>
      <t>Индекс раста потрошачких цена у РС
 И</t>
    </r>
    <r>
      <rPr>
        <vertAlign val="subscript"/>
        <sz val="10"/>
        <color indexed="18"/>
        <rFont val="Arial Narrow"/>
        <family val="2"/>
      </rPr>
      <t>т-2</t>
    </r>
  </si>
  <si>
    <r>
      <t>Корекциони елемент.
 КЕ = (ОППР</t>
    </r>
    <r>
      <rPr>
        <vertAlign val="subscript"/>
        <sz val="10"/>
        <color indexed="18"/>
        <rFont val="Arial Narrow"/>
        <family val="2"/>
      </rPr>
      <t>т-2</t>
    </r>
    <r>
      <rPr>
        <sz val="10"/>
        <color indexed="18"/>
        <rFont val="Arial Narrow"/>
        <family val="2"/>
      </rPr>
      <t xml:space="preserve"> - ОПР</t>
    </r>
    <r>
      <rPr>
        <vertAlign val="subscript"/>
        <sz val="10"/>
        <color indexed="18"/>
        <rFont val="Arial Narrow"/>
        <family val="2"/>
      </rPr>
      <t>т-2</t>
    </r>
    <r>
      <rPr>
        <sz val="10"/>
        <color indexed="18"/>
        <rFont val="Arial Narrow"/>
        <family val="2"/>
      </rPr>
      <t>)*(1+И</t>
    </r>
    <r>
      <rPr>
        <vertAlign val="subscript"/>
        <sz val="10"/>
        <color indexed="18"/>
        <rFont val="Arial Narrow"/>
        <family val="2"/>
      </rPr>
      <t>т-2</t>
    </r>
    <r>
      <rPr>
        <sz val="10"/>
        <color indexed="18"/>
        <rFont val="Arial Narrow"/>
        <family val="2"/>
      </rPr>
      <t>)</t>
    </r>
  </si>
  <si>
    <t>10.1</t>
  </si>
  <si>
    <t>ЕЕ-3-10.1</t>
  </si>
  <si>
    <t>КОРЕКЦИОНИ ЕЛЕМЕНТ У ПРЕТХОДНОМ РЕГУЛАТОРНОМ ПЕРИОДУ (Т-2)</t>
  </si>
  <si>
    <t>Табела: ЕЕ-3-6.1a РЕГУЛИСАНА СРЕДСТВА У ПРЕТХОДНОМ РЕГУЛАТОРНОМ ПЕРИОДУ (Т-2)</t>
  </si>
  <si>
    <r>
      <t>3) У колону "Остварено ОПР</t>
    </r>
    <r>
      <rPr>
        <vertAlign val="subscript"/>
        <sz val="10"/>
        <color indexed="18"/>
        <rFont val="Arial Narrow"/>
        <family val="2"/>
        <charset val="238"/>
      </rPr>
      <t>т-1</t>
    </r>
    <r>
      <rPr>
        <sz val="10"/>
        <color indexed="18"/>
        <rFont val="Arial Narrow"/>
        <family val="2"/>
      </rPr>
      <t xml:space="preserve">" уноси се износ оствареног прихода - фактурисана реализација (без ПДВ). Извор податка је БУ за делатност преноса ел. енергије и управљања преносним системом. </t>
    </r>
  </si>
  <si>
    <r>
      <t>2) У колону "Оправдан приход ОППР</t>
    </r>
    <r>
      <rPr>
        <vertAlign val="subscript"/>
        <sz val="10"/>
        <color indexed="18"/>
        <rFont val="Arial Narrow"/>
        <family val="2"/>
        <charset val="238"/>
      </rPr>
      <t>т-2</t>
    </r>
    <r>
      <rPr>
        <sz val="10"/>
        <color indexed="18"/>
        <rFont val="Arial Narrow"/>
        <family val="2"/>
      </rPr>
      <t>" уносе се оправдане остварене вредности утвређене на основу остварених енергетских величина и вредности оправданих трошкова и осталих прихода.</t>
    </r>
  </si>
  <si>
    <t>ПЛАН УЛАГАЊА У ПРЕТХОДНОМ РЕГУЛАТОРНОМ ПЕРИОДУ (T-1)</t>
  </si>
  <si>
    <t>12.1a</t>
  </si>
  <si>
    <t>ЕЕ-3-12.1a</t>
  </si>
  <si>
    <t>ПЛАН УЛАГАЊА У ПРЕТХОДНОМ РЕГУЛАТОРНОМ ПЕРИОДУ (T-2)</t>
  </si>
  <si>
    <t>ЗАТВОРЕНИ ДИСТРИБУТИВНИ СИСТЕМИ</t>
  </si>
  <si>
    <t>контрола</t>
  </si>
  <si>
    <t>Категорија</t>
  </si>
  <si>
    <t>Важеће цене</t>
  </si>
  <si>
    <t>Нове цене</t>
  </si>
  <si>
    <t>Индекс</t>
  </si>
  <si>
    <t>потрошње</t>
  </si>
  <si>
    <t xml:space="preserve"> 3/2</t>
  </si>
  <si>
    <t xml:space="preserve"> УКУПНО</t>
  </si>
  <si>
    <t>ПРОСЕЧНА ЦЕНА ПРЕНОСА ЕЛЕКТРИЧНЕ ЕНЕРГИЈЕ</t>
  </si>
  <si>
    <t>ПЛАН ЕЕ БИЛАНСА У 2025. ГОДИНИ</t>
  </si>
  <si>
    <t>ПЛАНИРАНИ ПРИХОД У 2025. ГОДИНИ</t>
  </si>
  <si>
    <t>ПРИХОД ПО ВАЖЕЋОЈ ТАРИФИ У 2025. ГОДИНИ</t>
  </si>
  <si>
    <t>Тражени подаци се уносе у ћелије обојене жутом бојом. Остала поља не мењати.</t>
  </si>
  <si>
    <t>1.4</t>
  </si>
  <si>
    <t>1.5</t>
  </si>
  <si>
    <t>1.6</t>
  </si>
  <si>
    <t>1.7</t>
  </si>
  <si>
    <t>1.8</t>
  </si>
  <si>
    <t>2.1.3</t>
  </si>
  <si>
    <t>2.1.4</t>
  </si>
  <si>
    <t>2.1.5</t>
  </si>
  <si>
    <t>2.1.6</t>
  </si>
  <si>
    <t>2.1.7</t>
  </si>
  <si>
    <t>2.1.8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</si>
  <si>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</si>
  <si>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</si>
  <si>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</si>
  <si>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</si>
  <si>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</si>
  <si>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</si>
  <si>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</si>
  <si>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</si>
  <si>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</si>
  <si>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</si>
  <si>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2.2.11</t>
  </si>
  <si>
    <t>3.1.1</t>
  </si>
  <si>
    <t>3.1.2</t>
  </si>
  <si>
    <t>3.1.3</t>
  </si>
  <si>
    <t>3.1.4</t>
  </si>
  <si>
    <t>3.1.5</t>
  </si>
  <si>
    <t>3.1.6</t>
  </si>
  <si>
    <t>3.1.7</t>
  </si>
  <si>
    <t>3.1.8</t>
  </si>
  <si>
    <t>3.1.9</t>
  </si>
  <si>
    <t>3.2.1</t>
  </si>
  <si>
    <t>3.2.2</t>
  </si>
  <si>
    <t>3.2.3</t>
  </si>
  <si>
    <t>3.2.4</t>
  </si>
  <si>
    <t>3.2.5</t>
  </si>
  <si>
    <t>3.2.6</t>
  </si>
  <si>
    <t>3.3.1</t>
  </si>
  <si>
    <t>3.3.2</t>
  </si>
  <si>
    <t>3.3.3</t>
  </si>
  <si>
    <t>3.3.4</t>
  </si>
  <si>
    <t>3.3.5</t>
  </si>
  <si>
    <t>3.3.6</t>
  </si>
  <si>
    <t>4</t>
  </si>
  <si>
    <t>тарифe 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</si>
</sst>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0_)"/>
    <numFmt numFmtId="165" formatCode="General_)"/>
    <numFmt numFmtId="166" formatCode="0.0%"/>
    <numFmt numFmtId="167" formatCode="0.000"/>
    <numFmt numFmtId="168" formatCode="0.000%"/>
    <numFmt numFmtId="169" formatCode="#,##0.0"/>
    <numFmt numFmtId="170" formatCode="#,##0.000"/>
    <numFmt numFmtId="171" formatCode="0.0"/>
    <numFmt numFmtId="172" formatCode="0.0000"/>
    <numFmt numFmtId="173" formatCode="#,##0.0000"/>
    <numFmt numFmtId="174" formatCode="0.000000"/>
  </numFmts>
  <fonts count="6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Helv"/>
    </font>
    <font>
      <sz val="10"/>
      <color indexed="18"/>
      <name val="Arial Narrow"/>
      <family val="2"/>
    </font>
    <font>
      <vertAlign val="subscript"/>
      <sz val="10"/>
      <color indexed="18"/>
      <name val="Arial Narrow"/>
      <family val="2"/>
    </font>
    <font>
      <sz val="10"/>
      <name val="Arial Narrow"/>
      <family val="2"/>
    </font>
    <font>
      <i/>
      <sz val="10"/>
      <color indexed="18"/>
      <name val="Arial Narrow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sz val="12"/>
      <color indexed="8"/>
      <name val="Arial"/>
      <family val="2"/>
      <charset val="238"/>
    </font>
    <font>
      <sz val="12"/>
      <color indexed="9"/>
      <name val="Arial"/>
      <family val="2"/>
      <charset val="238"/>
    </font>
    <font>
      <sz val="12"/>
      <color indexed="20"/>
      <name val="Arial"/>
      <family val="2"/>
      <charset val="238"/>
    </font>
    <font>
      <b/>
      <sz val="12"/>
      <color indexed="52"/>
      <name val="Arial"/>
      <family val="2"/>
      <charset val="238"/>
    </font>
    <font>
      <b/>
      <sz val="12"/>
      <color indexed="9"/>
      <name val="Arial"/>
      <family val="2"/>
      <charset val="238"/>
    </font>
    <font>
      <i/>
      <sz val="12"/>
      <color indexed="23"/>
      <name val="Arial"/>
      <family val="2"/>
      <charset val="238"/>
    </font>
    <font>
      <sz val="12"/>
      <color indexed="17"/>
      <name val="Arial"/>
      <family val="2"/>
      <charset val="238"/>
    </font>
    <font>
      <b/>
      <sz val="15"/>
      <color indexed="56"/>
      <name val="Arial"/>
      <family val="2"/>
      <charset val="238"/>
    </font>
    <font>
      <b/>
      <sz val="13"/>
      <color indexed="56"/>
      <name val="Arial"/>
      <family val="2"/>
      <charset val="238"/>
    </font>
    <font>
      <b/>
      <sz val="11"/>
      <color indexed="56"/>
      <name val="Arial"/>
      <family val="2"/>
      <charset val="238"/>
    </font>
    <font>
      <sz val="12"/>
      <color indexed="62"/>
      <name val="Arial"/>
      <family val="2"/>
      <charset val="238"/>
    </font>
    <font>
      <sz val="12"/>
      <color indexed="52"/>
      <name val="Arial"/>
      <family val="2"/>
      <charset val="238"/>
    </font>
    <font>
      <sz val="12"/>
      <color indexed="60"/>
      <name val="Arial"/>
      <family val="2"/>
      <charset val="238"/>
    </font>
    <font>
      <sz val="10"/>
      <name val="Arial"/>
      <family val="2"/>
      <charset val="238"/>
    </font>
    <font>
      <b/>
      <sz val="12"/>
      <color indexed="63"/>
      <name val="Arial"/>
      <family val="2"/>
      <charset val="238"/>
    </font>
    <font>
      <b/>
      <sz val="18"/>
      <color indexed="56"/>
      <name val="Cambria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</font>
    <font>
      <b/>
      <sz val="10"/>
      <color indexed="18"/>
      <name val="Arial Narrow"/>
      <family val="2"/>
    </font>
    <font>
      <sz val="10"/>
      <color indexed="62"/>
      <name val="Arial Narrow"/>
      <family val="2"/>
    </font>
    <font>
      <sz val="10"/>
      <name val="Times New Roman"/>
      <family val="1"/>
    </font>
    <font>
      <sz val="10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indexed="18"/>
      <name val="Arial"/>
      <family val="2"/>
    </font>
    <font>
      <vertAlign val="subscript"/>
      <sz val="10"/>
      <color indexed="18"/>
      <name val="Arial Narrow"/>
      <family val="2"/>
      <charset val="238"/>
    </font>
    <font>
      <sz val="10"/>
      <color indexed="18"/>
      <name val="Symbol"/>
      <family val="1"/>
      <charset val="2"/>
    </font>
    <font>
      <sz val="10"/>
      <color indexed="18"/>
      <name val="Arial Narrow"/>
      <family val="2"/>
      <charset val="238"/>
    </font>
    <font>
      <sz val="10"/>
      <color indexed="10"/>
      <name val="Arial Narrow"/>
      <family val="2"/>
    </font>
    <font>
      <sz val="10"/>
      <color rgb="FF000099"/>
      <name val="Arial Narrow"/>
      <family val="2"/>
    </font>
    <font>
      <sz val="10"/>
      <color rgb="FF000080"/>
      <name val="Arial Narrow"/>
      <family val="2"/>
    </font>
    <font>
      <b/>
      <sz val="10"/>
      <color rgb="FF000080"/>
      <name val="Arial Narrow"/>
      <family val="2"/>
    </font>
    <font>
      <sz val="9"/>
      <color rgb="FF000080"/>
      <name val="Arial Narrow"/>
      <family val="2"/>
    </font>
    <font>
      <sz val="10"/>
      <color rgb="FF000080"/>
      <name val="Arial Narrow"/>
      <family val="2"/>
      <charset val="204"/>
    </font>
    <font>
      <sz val="10"/>
      <color rgb="FFFF0000"/>
      <name val="Arial Narrow"/>
      <family val="2"/>
    </font>
    <font>
      <sz val="10"/>
      <color rgb="FF00B0F0"/>
      <name val="Arial Narrow"/>
      <family val="2"/>
    </font>
    <font>
      <sz val="10"/>
      <color rgb="FF00B050"/>
      <name val="Arial Narrow"/>
      <family val="2"/>
    </font>
    <font>
      <sz val="10"/>
      <color theme="0"/>
      <name val="Arial Narrow"/>
      <family val="2"/>
    </font>
    <font>
      <sz val="10"/>
      <color rgb="FF000080"/>
      <name val="Arial"/>
      <family val="2"/>
    </font>
    <font>
      <sz val="10"/>
      <color rgb="FF000080"/>
      <name val="Arial Narrow"/>
      <family val="2"/>
      <charset val="238"/>
    </font>
    <font>
      <i/>
      <sz val="10"/>
      <color rgb="FF000080"/>
      <name val="Arial Narrow"/>
      <family val="2"/>
    </font>
    <font>
      <b/>
      <sz val="10"/>
      <color rgb="FF000080"/>
      <name val="Arial Narrow"/>
      <family val="2"/>
      <charset val="238"/>
    </font>
    <font>
      <b/>
      <sz val="8"/>
      <color rgb="FF000080"/>
      <name val="Arial Narrow"/>
      <family val="2"/>
    </font>
    <font>
      <b/>
      <sz val="10"/>
      <color rgb="FFFF0000"/>
      <name val="Arial Narrow"/>
      <family val="2"/>
    </font>
    <font>
      <sz val="12"/>
      <color rgb="FF000080"/>
      <name val="Arial Narrow"/>
      <family val="2"/>
    </font>
    <font>
      <b/>
      <sz val="12"/>
      <color rgb="FF000080"/>
      <name val="Arial Narrow"/>
      <family val="2"/>
    </font>
    <font>
      <sz val="10"/>
      <name val="Arial Narrow"/>
      <family val="2"/>
      <charset val="204"/>
    </font>
    <font>
      <b/>
      <sz val="8"/>
      <color indexed="18"/>
      <name val="Arial Narrow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rgb="FFC0C0C0"/>
        <bgColor indexed="64"/>
      </patternFill>
    </fill>
  </fills>
  <borders count="15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/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0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3" borderId="0" applyNumberFormat="0" applyBorder="0" applyAlignment="0" applyProtection="0"/>
    <xf numFmtId="0" fontId="13" fillId="20" borderId="1" applyNumberFormat="0" applyAlignment="0" applyProtection="0"/>
    <xf numFmtId="0" fontId="14" fillId="21" borderId="2" applyNumberFormat="0" applyAlignment="0" applyProtection="0"/>
    <xf numFmtId="0" fontId="3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" applyNumberFormat="0" applyAlignment="0" applyProtection="0"/>
    <xf numFmtId="0" fontId="21" fillId="0" borderId="6" applyNumberFormat="0" applyFill="0" applyAlignment="0" applyProtection="0"/>
    <xf numFmtId="0" fontId="22" fillId="22" borderId="0" applyNumberFormat="0" applyBorder="0" applyAlignment="0" applyProtection="0"/>
    <xf numFmtId="0" fontId="23" fillId="0" borderId="0"/>
    <xf numFmtId="0" fontId="23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33" fillId="0" borderId="0"/>
    <xf numFmtId="0" fontId="23" fillId="23" borderId="7" applyNumberFormat="0" applyFont="0" applyAlignment="0" applyProtection="0"/>
    <xf numFmtId="0" fontId="24" fillId="20" borderId="8" applyNumberFormat="0" applyAlignment="0" applyProtection="0"/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3" fillId="0" borderId="0"/>
    <xf numFmtId="165" fontId="3" fillId="0" borderId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1" fillId="0" borderId="0"/>
  </cellStyleXfs>
  <cellXfs count="1186">
    <xf numFmtId="0" fontId="0" fillId="0" borderId="0" xfId="0"/>
    <xf numFmtId="0" fontId="4" fillId="24" borderId="0" xfId="0" applyFont="1" applyFill="1" applyAlignment="1">
      <alignment vertical="center"/>
    </xf>
    <xf numFmtId="49" fontId="4" fillId="24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vertical="center"/>
    </xf>
    <xf numFmtId="49" fontId="4" fillId="0" borderId="0" xfId="0" applyNumberFormat="1" applyFont="1"/>
    <xf numFmtId="49" fontId="4" fillId="0" borderId="10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2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9" fontId="4" fillId="25" borderId="12" xfId="0" applyNumberFormat="1" applyFont="1" applyFill="1" applyBorder="1" applyProtection="1">
      <protection locked="0"/>
    </xf>
    <xf numFmtId="9" fontId="4" fillId="25" borderId="11" xfId="0" applyNumberFormat="1" applyFont="1" applyFill="1" applyBorder="1" applyProtection="1">
      <protection locked="0"/>
    </xf>
    <xf numFmtId="9" fontId="4" fillId="25" borderId="13" xfId="0" applyNumberFormat="1" applyFont="1" applyFill="1" applyBorder="1" applyProtection="1">
      <protection locked="0"/>
    </xf>
    <xf numFmtId="9" fontId="4" fillId="25" borderId="14" xfId="0" applyNumberFormat="1" applyFont="1" applyFill="1" applyBorder="1" applyProtection="1">
      <protection locked="0"/>
    </xf>
    <xf numFmtId="0" fontId="6" fillId="0" borderId="0" xfId="0" applyFont="1" applyAlignment="1">
      <alignment horizontal="center"/>
    </xf>
    <xf numFmtId="49" fontId="4" fillId="0" borderId="0" xfId="0" applyNumberFormat="1" applyFont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vertical="center" wrapText="1"/>
    </xf>
    <xf numFmtId="49" fontId="4" fillId="0" borderId="17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right" vertical="center"/>
    </xf>
    <xf numFmtId="0" fontId="4" fillId="24" borderId="0" xfId="0" applyFont="1" applyFill="1" applyAlignment="1">
      <alignment horizontal="right" vertical="center"/>
    </xf>
    <xf numFmtId="0" fontId="4" fillId="24" borderId="12" xfId="0" applyFont="1" applyFill="1" applyBorder="1" applyAlignment="1">
      <alignment vertical="center"/>
    </xf>
    <xf numFmtId="0" fontId="4" fillId="24" borderId="11" xfId="0" applyFont="1" applyFill="1" applyBorder="1" applyAlignment="1">
      <alignment vertical="center"/>
    </xf>
    <xf numFmtId="0" fontId="4" fillId="24" borderId="13" xfId="0" applyFont="1" applyFill="1" applyBorder="1" applyAlignment="1">
      <alignment vertical="center"/>
    </xf>
    <xf numFmtId="0" fontId="4" fillId="24" borderId="19" xfId="0" applyFont="1" applyFill="1" applyBorder="1" applyAlignment="1">
      <alignment vertical="center"/>
    </xf>
    <xf numFmtId="0" fontId="4" fillId="24" borderId="0" xfId="0" applyFont="1" applyFill="1" applyAlignment="1">
      <alignment horizontal="center" vertical="center"/>
    </xf>
    <xf numFmtId="3" fontId="4" fillId="24" borderId="20" xfId="0" applyNumberFormat="1" applyFont="1" applyFill="1" applyBorder="1" applyAlignment="1">
      <alignment horizontal="right" vertical="center"/>
    </xf>
    <xf numFmtId="3" fontId="4" fillId="24" borderId="19" xfId="0" applyNumberFormat="1" applyFont="1" applyFill="1" applyBorder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24" borderId="0" xfId="0" applyFont="1" applyFill="1" applyAlignment="1">
      <alignment horizontal="center" vertical="center" wrapText="1"/>
    </xf>
    <xf numFmtId="0" fontId="4" fillId="24" borderId="10" xfId="0" applyFont="1" applyFill="1" applyBorder="1" applyAlignment="1">
      <alignment horizontal="center" vertical="center" wrapText="1"/>
    </xf>
    <xf numFmtId="3" fontId="4" fillId="24" borderId="12" xfId="0" applyNumberFormat="1" applyFont="1" applyFill="1" applyBorder="1" applyAlignment="1">
      <alignment horizontal="right" vertical="center"/>
    </xf>
    <xf numFmtId="3" fontId="4" fillId="24" borderId="11" xfId="0" applyNumberFormat="1" applyFont="1" applyFill="1" applyBorder="1" applyAlignment="1">
      <alignment horizontal="right" vertical="center"/>
    </xf>
    <xf numFmtId="49" fontId="4" fillId="0" borderId="16" xfId="0" applyNumberFormat="1" applyFont="1" applyBorder="1" applyAlignment="1">
      <alignment horizontal="center" vertical="center" wrapText="1"/>
    </xf>
    <xf numFmtId="0" fontId="4" fillId="24" borderId="21" xfId="0" applyFont="1" applyFill="1" applyBorder="1" applyAlignment="1">
      <alignment horizontal="center" vertical="center" wrapText="1"/>
    </xf>
    <xf numFmtId="3" fontId="4" fillId="0" borderId="22" xfId="0" applyNumberFormat="1" applyFont="1" applyBorder="1" applyAlignment="1">
      <alignment horizontal="right" vertical="center"/>
    </xf>
    <xf numFmtId="3" fontId="4" fillId="0" borderId="23" xfId="0" applyNumberFormat="1" applyFont="1" applyBorder="1" applyAlignment="1">
      <alignment horizontal="right" vertical="center" wrapText="1"/>
    </xf>
    <xf numFmtId="0" fontId="4" fillId="0" borderId="19" xfId="0" applyFont="1" applyBorder="1" applyAlignment="1">
      <alignment vertical="center" wrapText="1"/>
    </xf>
    <xf numFmtId="49" fontId="4" fillId="0" borderId="24" xfId="0" applyNumberFormat="1" applyFont="1" applyBorder="1" applyAlignment="1">
      <alignment horizontal="center" vertical="center"/>
    </xf>
    <xf numFmtId="3" fontId="4" fillId="0" borderId="20" xfId="0" applyNumberFormat="1" applyFont="1" applyBorder="1" applyAlignment="1">
      <alignment vertical="center" wrapText="1"/>
    </xf>
    <xf numFmtId="49" fontId="4" fillId="24" borderId="0" xfId="0" applyNumberFormat="1" applyFont="1" applyFill="1" applyAlignment="1">
      <alignment horizontal="left" vertical="center"/>
    </xf>
    <xf numFmtId="49" fontId="4" fillId="24" borderId="0" xfId="0" applyNumberFormat="1" applyFont="1" applyFill="1" applyAlignment="1">
      <alignment horizontal="center" vertical="center"/>
    </xf>
    <xf numFmtId="49" fontId="4" fillId="24" borderId="17" xfId="0" applyNumberFormat="1" applyFont="1" applyFill="1" applyBorder="1" applyAlignment="1">
      <alignment horizontal="center" vertical="center"/>
    </xf>
    <xf numFmtId="49" fontId="4" fillId="24" borderId="25" xfId="0" applyNumberFormat="1" applyFont="1" applyFill="1" applyBorder="1" applyAlignment="1">
      <alignment horizontal="center" vertical="center"/>
    </xf>
    <xf numFmtId="49" fontId="4" fillId="24" borderId="15" xfId="0" applyNumberFormat="1" applyFont="1" applyFill="1" applyBorder="1" applyAlignment="1">
      <alignment horizontal="center" vertical="center"/>
    </xf>
    <xf numFmtId="49" fontId="4" fillId="24" borderId="24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wrapText="1"/>
    </xf>
    <xf numFmtId="49" fontId="4" fillId="0" borderId="26" xfId="0" applyNumberFormat="1" applyFont="1" applyBorder="1" applyAlignment="1">
      <alignment horizontal="center" vertical="center" wrapText="1"/>
    </xf>
    <xf numFmtId="0" fontId="7" fillId="24" borderId="0" xfId="0" applyFont="1" applyFill="1" applyAlignment="1">
      <alignment vertical="center"/>
    </xf>
    <xf numFmtId="0" fontId="4" fillId="0" borderId="2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3" fontId="4" fillId="0" borderId="0" xfId="0" applyNumberFormat="1" applyFont="1" applyAlignment="1">
      <alignment vertical="center"/>
    </xf>
    <xf numFmtId="164" fontId="4" fillId="0" borderId="0" xfId="54" applyFont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164" fontId="4" fillId="0" borderId="28" xfId="54" applyFont="1" applyBorder="1" applyAlignment="1">
      <alignment horizontal="center" vertical="center"/>
    </xf>
    <xf numFmtId="164" fontId="4" fillId="0" borderId="10" xfId="54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49" fontId="4" fillId="0" borderId="30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wrapText="1"/>
    </xf>
    <xf numFmtId="49" fontId="4" fillId="0" borderId="31" xfId="0" applyNumberFormat="1" applyFont="1" applyBorder="1" applyAlignment="1">
      <alignment horizontal="center" vertical="center" wrapText="1"/>
    </xf>
    <xf numFmtId="49" fontId="4" fillId="0" borderId="32" xfId="0" applyNumberFormat="1" applyFont="1" applyBorder="1" applyAlignment="1">
      <alignment horizontal="center" vertical="center" wrapText="1"/>
    </xf>
    <xf numFmtId="49" fontId="4" fillId="0" borderId="33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vertical="center" wrapText="1"/>
    </xf>
    <xf numFmtId="3" fontId="4" fillId="0" borderId="34" xfId="0" applyNumberFormat="1" applyFont="1" applyBorder="1" applyAlignment="1">
      <alignment horizontal="right" vertical="center" wrapText="1"/>
    </xf>
    <xf numFmtId="3" fontId="4" fillId="0" borderId="23" xfId="0" applyNumberFormat="1" applyFont="1" applyBorder="1" applyAlignment="1">
      <alignment horizontal="right" vertical="center"/>
    </xf>
    <xf numFmtId="3" fontId="4" fillId="0" borderId="10" xfId="0" applyNumberFormat="1" applyFont="1" applyBorder="1" applyAlignment="1">
      <alignment horizontal="right" vertical="center"/>
    </xf>
    <xf numFmtId="3" fontId="4" fillId="0" borderId="30" xfId="0" applyNumberFormat="1" applyFont="1" applyBorder="1" applyAlignment="1">
      <alignment horizontal="right" vertical="center"/>
    </xf>
    <xf numFmtId="3" fontId="4" fillId="0" borderId="29" xfId="0" applyNumberFormat="1" applyFont="1" applyBorder="1" applyAlignment="1">
      <alignment horizontal="right" vertical="center"/>
    </xf>
    <xf numFmtId="49" fontId="4" fillId="0" borderId="23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4" fillId="0" borderId="28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49" fontId="4" fillId="0" borderId="35" xfId="0" applyNumberFormat="1" applyFont="1" applyBorder="1" applyAlignment="1">
      <alignment horizontal="left" vertical="center"/>
    </xf>
    <xf numFmtId="164" fontId="4" fillId="0" borderId="36" xfId="54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164" fontId="4" fillId="0" borderId="0" xfId="54" applyFont="1" applyAlignment="1">
      <alignment horizontal="center" vertical="center" wrapText="1"/>
    </xf>
    <xf numFmtId="49" fontId="4" fillId="24" borderId="0" xfId="0" applyNumberFormat="1" applyFont="1" applyFill="1"/>
    <xf numFmtId="2" fontId="4" fillId="0" borderId="0" xfId="0" applyNumberFormat="1" applyFont="1" applyAlignment="1">
      <alignment vertical="center"/>
    </xf>
    <xf numFmtId="0" fontId="4" fillId="24" borderId="39" xfId="0" applyFont="1" applyFill="1" applyBorder="1" applyAlignment="1">
      <alignment horizontal="right" vertical="center"/>
    </xf>
    <xf numFmtId="164" fontId="4" fillId="0" borderId="11" xfId="54" applyFont="1" applyBorder="1" applyAlignment="1">
      <alignment horizontal="left" wrapText="1"/>
    </xf>
    <xf numFmtId="164" fontId="4" fillId="0" borderId="40" xfId="54" applyFont="1" applyBorder="1" applyAlignment="1">
      <alignment horizontal="center" vertical="center" wrapText="1"/>
    </xf>
    <xf numFmtId="164" fontId="4" fillId="0" borderId="18" xfId="54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64" fontId="4" fillId="0" borderId="10" xfId="54" applyFont="1" applyBorder="1" applyAlignment="1">
      <alignment horizontal="left" vertical="center" wrapText="1"/>
    </xf>
    <xf numFmtId="164" fontId="4" fillId="0" borderId="10" xfId="54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5" fontId="4" fillId="0" borderId="24" xfId="55" applyFont="1" applyBorder="1" applyAlignment="1">
      <alignment horizontal="center" vertical="center" wrapText="1"/>
    </xf>
    <xf numFmtId="165" fontId="4" fillId="0" borderId="19" xfId="55" applyFont="1" applyBorder="1" applyAlignment="1">
      <alignment vertical="center" wrapText="1"/>
    </xf>
    <xf numFmtId="165" fontId="4" fillId="0" borderId="19" xfId="55" applyFont="1" applyBorder="1" applyAlignment="1">
      <alignment horizontal="center" vertical="center" wrapText="1"/>
    </xf>
    <xf numFmtId="3" fontId="4" fillId="0" borderId="19" xfId="55" applyNumberFormat="1" applyFont="1" applyBorder="1" applyAlignment="1">
      <alignment horizontal="center" vertical="center" wrapText="1"/>
    </xf>
    <xf numFmtId="165" fontId="7" fillId="0" borderId="0" xfId="55" applyFont="1" applyAlignment="1">
      <alignment vertical="center"/>
    </xf>
    <xf numFmtId="165" fontId="4" fillId="0" borderId="0" xfId="55" applyFont="1" applyAlignment="1">
      <alignment vertical="center"/>
    </xf>
    <xf numFmtId="0" fontId="6" fillId="0" borderId="0" xfId="0" applyFont="1" applyAlignment="1">
      <alignment vertical="center"/>
    </xf>
    <xf numFmtId="166" fontId="4" fillId="0" borderId="0" xfId="55" applyNumberFormat="1" applyFont="1" applyAlignment="1">
      <alignment vertical="center"/>
    </xf>
    <xf numFmtId="49" fontId="4" fillId="0" borderId="22" xfId="0" applyNumberFormat="1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164" fontId="4" fillId="0" borderId="0" xfId="54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24" borderId="41" xfId="0" applyFont="1" applyFill="1" applyBorder="1" applyAlignment="1">
      <alignment vertical="center"/>
    </xf>
    <xf numFmtId="0" fontId="4" fillId="24" borderId="42" xfId="0" applyFont="1" applyFill="1" applyBorder="1" applyAlignment="1">
      <alignment vertical="center"/>
    </xf>
    <xf numFmtId="3" fontId="4" fillId="0" borderId="0" xfId="55" applyNumberFormat="1" applyFont="1" applyAlignment="1">
      <alignment vertical="center"/>
    </xf>
    <xf numFmtId="165" fontId="7" fillId="26" borderId="0" xfId="55" applyFont="1" applyFill="1" applyAlignment="1">
      <alignment vertical="center"/>
    </xf>
    <xf numFmtId="165" fontId="4" fillId="26" borderId="0" xfId="55" applyFont="1" applyFill="1" applyAlignment="1">
      <alignment horizontal="right" vertical="center"/>
    </xf>
    <xf numFmtId="0" fontId="4" fillId="24" borderId="27" xfId="0" applyFont="1" applyFill="1" applyBorder="1" applyAlignment="1">
      <alignment horizontal="center" vertical="center"/>
    </xf>
    <xf numFmtId="165" fontId="4" fillId="24" borderId="43" xfId="55" applyFont="1" applyFill="1" applyBorder="1" applyAlignment="1">
      <alignment vertical="center"/>
    </xf>
    <xf numFmtId="0" fontId="4" fillId="24" borderId="37" xfId="0" applyFont="1" applyFill="1" applyBorder="1" applyAlignment="1">
      <alignment horizontal="center" vertical="center"/>
    </xf>
    <xf numFmtId="165" fontId="4" fillId="24" borderId="41" xfId="55" applyFont="1" applyFill="1" applyBorder="1" applyAlignment="1">
      <alignment vertical="center"/>
    </xf>
    <xf numFmtId="0" fontId="4" fillId="24" borderId="38" xfId="0" applyFont="1" applyFill="1" applyBorder="1" applyAlignment="1">
      <alignment horizontal="center" vertical="center"/>
    </xf>
    <xf numFmtId="3" fontId="4" fillId="24" borderId="44" xfId="0" applyNumberFormat="1" applyFont="1" applyFill="1" applyBorder="1" applyAlignment="1">
      <alignment vertical="center"/>
    </xf>
    <xf numFmtId="10" fontId="4" fillId="0" borderId="19" xfId="0" applyNumberFormat="1" applyFont="1" applyBorder="1" applyAlignment="1">
      <alignment horizontal="right" vertical="center"/>
    </xf>
    <xf numFmtId="0" fontId="4" fillId="24" borderId="29" xfId="0" applyFont="1" applyFill="1" applyBorder="1" applyAlignment="1">
      <alignment horizontal="center" vertical="center" wrapText="1"/>
    </xf>
    <xf numFmtId="3" fontId="4" fillId="24" borderId="45" xfId="0" applyNumberFormat="1" applyFont="1" applyFill="1" applyBorder="1" applyAlignment="1">
      <alignment horizontal="right" vertical="center"/>
    </xf>
    <xf numFmtId="3" fontId="4" fillId="24" borderId="46" xfId="0" applyNumberFormat="1" applyFont="1" applyFill="1" applyBorder="1" applyAlignment="1">
      <alignment horizontal="right" vertical="center"/>
    </xf>
    <xf numFmtId="3" fontId="4" fillId="24" borderId="47" xfId="0" applyNumberFormat="1" applyFont="1" applyFill="1" applyBorder="1" applyAlignment="1">
      <alignment horizontal="right" vertical="center"/>
    </xf>
    <xf numFmtId="3" fontId="4" fillId="24" borderId="48" xfId="0" applyNumberFormat="1" applyFont="1" applyFill="1" applyBorder="1" applyAlignment="1">
      <alignment horizontal="right" vertical="center"/>
    </xf>
    <xf numFmtId="3" fontId="4" fillId="24" borderId="49" xfId="0" applyNumberFormat="1" applyFont="1" applyFill="1" applyBorder="1" applyAlignment="1">
      <alignment horizontal="right" vertical="center"/>
    </xf>
    <xf numFmtId="0" fontId="4" fillId="0" borderId="50" xfId="0" applyFont="1" applyBorder="1" applyAlignment="1">
      <alignment horizontal="center" vertical="center"/>
    </xf>
    <xf numFmtId="164" fontId="4" fillId="0" borderId="36" xfId="54" applyFont="1" applyBorder="1" applyAlignment="1">
      <alignment horizontal="left" vertical="center" wrapText="1"/>
    </xf>
    <xf numFmtId="0" fontId="4" fillId="0" borderId="34" xfId="0" applyFont="1" applyBorder="1" applyAlignment="1">
      <alignment vertical="center"/>
    </xf>
    <xf numFmtId="0" fontId="8" fillId="0" borderId="0" xfId="0" applyFont="1"/>
    <xf numFmtId="3" fontId="8" fillId="0" borderId="0" xfId="0" applyNumberFormat="1" applyFont="1"/>
    <xf numFmtId="0" fontId="9" fillId="0" borderId="51" xfId="0" applyFont="1" applyBorder="1"/>
    <xf numFmtId="3" fontId="9" fillId="0" borderId="52" xfId="0" applyNumberFormat="1" applyFont="1" applyBorder="1"/>
    <xf numFmtId="0" fontId="8" fillId="0" borderId="0" xfId="0" applyFont="1" applyAlignment="1">
      <alignment horizontal="center"/>
    </xf>
    <xf numFmtId="0" fontId="8" fillId="0" borderId="53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55" xfId="0" applyFont="1" applyBorder="1" applyAlignment="1">
      <alignment horizontal="center"/>
    </xf>
    <xf numFmtId="0" fontId="8" fillId="0" borderId="57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8" fillId="0" borderId="60" xfId="0" applyFont="1" applyBorder="1" applyAlignment="1">
      <alignment horizontal="center"/>
    </xf>
    <xf numFmtId="0" fontId="8" fillId="0" borderId="61" xfId="0" applyFont="1" applyBorder="1" applyAlignment="1">
      <alignment horizontal="center"/>
    </xf>
    <xf numFmtId="0" fontId="8" fillId="0" borderId="62" xfId="0" applyFont="1" applyBorder="1"/>
    <xf numFmtId="9" fontId="8" fillId="27" borderId="63" xfId="0" applyNumberFormat="1" applyFont="1" applyFill="1" applyBorder="1"/>
    <xf numFmtId="3" fontId="8" fillId="27" borderId="64" xfId="0" applyNumberFormat="1" applyFont="1" applyFill="1" applyBorder="1"/>
    <xf numFmtId="167" fontId="8" fillId="0" borderId="65" xfId="0" applyNumberFormat="1" applyFont="1" applyBorder="1"/>
    <xf numFmtId="3" fontId="8" fillId="0" borderId="66" xfId="0" applyNumberFormat="1" applyFont="1" applyBorder="1"/>
    <xf numFmtId="167" fontId="8" fillId="0" borderId="67" xfId="0" applyNumberFormat="1" applyFont="1" applyBorder="1"/>
    <xf numFmtId="0" fontId="9" fillId="0" borderId="69" xfId="0" applyFont="1" applyBorder="1"/>
    <xf numFmtId="166" fontId="8" fillId="0" borderId="70" xfId="0" applyNumberFormat="1" applyFont="1" applyBorder="1" applyAlignment="1">
      <alignment horizontal="center"/>
    </xf>
    <xf numFmtId="3" fontId="9" fillId="0" borderId="71" xfId="0" applyNumberFormat="1" applyFont="1" applyBorder="1"/>
    <xf numFmtId="0" fontId="8" fillId="0" borderId="71" xfId="0" applyFont="1" applyBorder="1"/>
    <xf numFmtId="3" fontId="8" fillId="0" borderId="71" xfId="0" applyNumberFormat="1" applyFont="1" applyBorder="1"/>
    <xf numFmtId="3" fontId="9" fillId="0" borderId="72" xfId="0" applyNumberFormat="1" applyFont="1" applyBorder="1"/>
    <xf numFmtId="0" fontId="8" fillId="0" borderId="73" xfId="0" applyFont="1" applyBorder="1"/>
    <xf numFmtId="3" fontId="8" fillId="0" borderId="65" xfId="0" applyNumberFormat="1" applyFont="1" applyBorder="1"/>
    <xf numFmtId="0" fontId="8" fillId="0" borderId="75" xfId="0" applyFont="1" applyBorder="1"/>
    <xf numFmtId="9" fontId="8" fillId="27" borderId="76" xfId="0" applyNumberFormat="1" applyFont="1" applyFill="1" applyBorder="1"/>
    <xf numFmtId="3" fontId="8" fillId="27" borderId="22" xfId="0" applyNumberFormat="1" applyFont="1" applyFill="1" applyBorder="1"/>
    <xf numFmtId="167" fontId="8" fillId="0" borderId="36" xfId="0" applyNumberFormat="1" applyFont="1" applyBorder="1"/>
    <xf numFmtId="3" fontId="8" fillId="0" borderId="77" xfId="0" applyNumberFormat="1" applyFont="1" applyBorder="1"/>
    <xf numFmtId="0" fontId="8" fillId="0" borderId="78" xfId="0" applyFont="1" applyBorder="1"/>
    <xf numFmtId="167" fontId="8" fillId="0" borderId="79" xfId="0" applyNumberFormat="1" applyFont="1" applyBorder="1"/>
    <xf numFmtId="3" fontId="8" fillId="0" borderId="80" xfId="0" applyNumberFormat="1" applyFont="1" applyBorder="1"/>
    <xf numFmtId="167" fontId="8" fillId="0" borderId="73" xfId="0" applyNumberFormat="1" applyFont="1" applyBorder="1"/>
    <xf numFmtId="0" fontId="9" fillId="0" borderId="81" xfId="0" applyFont="1" applyBorder="1"/>
    <xf numFmtId="9" fontId="9" fillId="0" borderId="82" xfId="0" applyNumberFormat="1" applyFont="1" applyBorder="1"/>
    <xf numFmtId="3" fontId="9" fillId="0" borderId="83" xfId="0" applyNumberFormat="1" applyFont="1" applyBorder="1"/>
    <xf numFmtId="3" fontId="4" fillId="0" borderId="22" xfId="0" applyNumberFormat="1" applyFont="1" applyBorder="1" applyAlignment="1">
      <alignment horizontal="right" vertical="center" wrapText="1"/>
    </xf>
    <xf numFmtId="3" fontId="4" fillId="0" borderId="84" xfId="0" applyNumberFormat="1" applyFont="1" applyBorder="1" applyAlignment="1">
      <alignment horizontal="right" vertical="center" wrapText="1"/>
    </xf>
    <xf numFmtId="3" fontId="4" fillId="0" borderId="36" xfId="0" applyNumberFormat="1" applyFont="1" applyBorder="1" applyAlignment="1">
      <alignment horizontal="right" vertical="center" wrapText="1"/>
    </xf>
    <xf numFmtId="3" fontId="4" fillId="0" borderId="77" xfId="0" applyNumberFormat="1" applyFont="1" applyBorder="1" applyAlignment="1">
      <alignment horizontal="right" vertical="center" wrapText="1"/>
    </xf>
    <xf numFmtId="3" fontId="4" fillId="0" borderId="79" xfId="0" applyNumberFormat="1" applyFont="1" applyBorder="1"/>
    <xf numFmtId="3" fontId="4" fillId="0" borderId="85" xfId="0" applyNumberFormat="1" applyFont="1" applyBorder="1"/>
    <xf numFmtId="3" fontId="4" fillId="0" borderId="10" xfId="0" applyNumberFormat="1" applyFont="1" applyBorder="1"/>
    <xf numFmtId="3" fontId="4" fillId="0" borderId="29" xfId="0" applyNumberFormat="1" applyFont="1" applyBorder="1"/>
    <xf numFmtId="10" fontId="4" fillId="0" borderId="48" xfId="0" applyNumberFormat="1" applyFont="1" applyBorder="1" applyAlignment="1" applyProtection="1">
      <alignment vertical="center"/>
      <protection locked="0"/>
    </xf>
    <xf numFmtId="10" fontId="4" fillId="0" borderId="12" xfId="0" applyNumberFormat="1" applyFont="1" applyBorder="1" applyAlignment="1">
      <alignment horizontal="right" vertical="center"/>
    </xf>
    <xf numFmtId="10" fontId="4" fillId="0" borderId="11" xfId="0" applyNumberFormat="1" applyFont="1" applyBorder="1" applyAlignment="1">
      <alignment horizontal="right" vertical="center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4" fillId="25" borderId="43" xfId="0" applyFont="1" applyFill="1" applyBorder="1" applyAlignment="1" applyProtection="1">
      <alignment vertical="center" wrapText="1"/>
      <protection locked="0"/>
    </xf>
    <xf numFmtId="0" fontId="4" fillId="25" borderId="86" xfId="0" applyFont="1" applyFill="1" applyBorder="1" applyAlignment="1" applyProtection="1">
      <alignment vertical="center" wrapText="1"/>
      <protection locked="0"/>
    </xf>
    <xf numFmtId="3" fontId="4" fillId="25" borderId="86" xfId="0" applyNumberFormat="1" applyFont="1" applyFill="1" applyBorder="1" applyAlignment="1" applyProtection="1">
      <alignment horizontal="right" vertical="center" wrapText="1"/>
      <protection locked="0"/>
    </xf>
    <xf numFmtId="3" fontId="7" fillId="25" borderId="86" xfId="0" applyNumberFormat="1" applyFont="1" applyFill="1" applyBorder="1" applyAlignment="1" applyProtection="1">
      <alignment horizontal="right" vertical="center"/>
      <protection locked="0"/>
    </xf>
    <xf numFmtId="3" fontId="4" fillId="25" borderId="86" xfId="0" applyNumberFormat="1" applyFont="1" applyFill="1" applyBorder="1" applyAlignment="1" applyProtection="1">
      <alignment horizontal="right" vertical="center"/>
      <protection locked="0"/>
    </xf>
    <xf numFmtId="3" fontId="4" fillId="25" borderId="43" xfId="0" applyNumberFormat="1" applyFont="1" applyFill="1" applyBorder="1" applyAlignment="1" applyProtection="1">
      <alignment horizontal="right" vertical="center"/>
      <protection locked="0"/>
    </xf>
    <xf numFmtId="3" fontId="4" fillId="25" borderId="87" xfId="0" applyNumberFormat="1" applyFont="1" applyFill="1" applyBorder="1" applyAlignment="1" applyProtection="1">
      <alignment horizontal="right" vertical="center"/>
      <protection locked="0"/>
    </xf>
    <xf numFmtId="3" fontId="4" fillId="0" borderId="88" xfId="0" applyNumberFormat="1" applyFont="1" applyBorder="1" applyAlignment="1" applyProtection="1">
      <alignment horizontal="right" vertical="center"/>
      <protection locked="0"/>
    </xf>
    <xf numFmtId="49" fontId="4" fillId="0" borderId="25" xfId="0" applyNumberFormat="1" applyFont="1" applyBorder="1" applyAlignment="1" applyProtection="1">
      <alignment horizontal="center" vertical="center" wrapText="1"/>
      <protection locked="0"/>
    </xf>
    <xf numFmtId="0" fontId="4" fillId="25" borderId="11" xfId="0" applyFont="1" applyFill="1" applyBorder="1" applyAlignment="1" applyProtection="1">
      <alignment vertical="center" wrapText="1"/>
      <protection locked="0"/>
    </xf>
    <xf numFmtId="0" fontId="4" fillId="25" borderId="89" xfId="0" applyFont="1" applyFill="1" applyBorder="1" applyAlignment="1" applyProtection="1">
      <alignment vertical="center" wrapText="1"/>
      <protection locked="0"/>
    </xf>
    <xf numFmtId="3" fontId="4" fillId="25" borderId="89" xfId="0" applyNumberFormat="1" applyFont="1" applyFill="1" applyBorder="1" applyAlignment="1" applyProtection="1">
      <alignment horizontal="right" vertical="center" wrapText="1"/>
      <protection locked="0"/>
    </xf>
    <xf numFmtId="3" fontId="4" fillId="25" borderId="89" xfId="0" applyNumberFormat="1" applyFont="1" applyFill="1" applyBorder="1" applyAlignment="1" applyProtection="1">
      <alignment horizontal="right" vertical="center"/>
      <protection locked="0"/>
    </xf>
    <xf numFmtId="3" fontId="4" fillId="25" borderId="11" xfId="0" applyNumberFormat="1" applyFont="1" applyFill="1" applyBorder="1" applyAlignment="1" applyProtection="1">
      <alignment horizontal="right" vertical="center"/>
      <protection locked="0"/>
    </xf>
    <xf numFmtId="3" fontId="4" fillId="25" borderId="90" xfId="0" applyNumberFormat="1" applyFont="1" applyFill="1" applyBorder="1" applyAlignment="1" applyProtection="1">
      <alignment horizontal="right" vertical="center"/>
      <protection locked="0"/>
    </xf>
    <xf numFmtId="3" fontId="4" fillId="0" borderId="48" xfId="0" applyNumberFormat="1" applyFont="1" applyBorder="1" applyAlignment="1" applyProtection="1">
      <alignment horizontal="right" vertical="center"/>
      <protection locked="0"/>
    </xf>
    <xf numFmtId="0" fontId="4" fillId="0" borderId="25" xfId="0" applyFont="1" applyBorder="1" applyAlignment="1" applyProtection="1">
      <alignment horizontal="center" vertical="center" wrapText="1"/>
      <protection locked="0"/>
    </xf>
    <xf numFmtId="49" fontId="4" fillId="0" borderId="15" xfId="0" applyNumberFormat="1" applyFont="1" applyBorder="1" applyAlignment="1" applyProtection="1">
      <alignment horizontal="center" vertical="center" wrapText="1"/>
      <protection locked="0"/>
    </xf>
    <xf numFmtId="0" fontId="4" fillId="25" borderId="13" xfId="0" applyFont="1" applyFill="1" applyBorder="1" applyAlignment="1" applyProtection="1">
      <alignment vertical="center" wrapText="1"/>
      <protection locked="0"/>
    </xf>
    <xf numFmtId="0" fontId="4" fillId="25" borderId="91" xfId="0" applyFont="1" applyFill="1" applyBorder="1" applyAlignment="1" applyProtection="1">
      <alignment vertical="center" wrapText="1"/>
      <protection locked="0"/>
    </xf>
    <xf numFmtId="3" fontId="4" fillId="25" borderId="91" xfId="0" applyNumberFormat="1" applyFont="1" applyFill="1" applyBorder="1" applyAlignment="1" applyProtection="1">
      <alignment horizontal="right" vertical="center" wrapText="1"/>
      <protection locked="0"/>
    </xf>
    <xf numFmtId="3" fontId="4" fillId="25" borderId="91" xfId="0" applyNumberFormat="1" applyFont="1" applyFill="1" applyBorder="1" applyAlignment="1" applyProtection="1">
      <alignment horizontal="right" vertical="center"/>
      <protection locked="0"/>
    </xf>
    <xf numFmtId="3" fontId="4" fillId="25" borderId="13" xfId="0" applyNumberFormat="1" applyFont="1" applyFill="1" applyBorder="1" applyAlignment="1" applyProtection="1">
      <alignment horizontal="right" vertical="center"/>
      <protection locked="0"/>
    </xf>
    <xf numFmtId="3" fontId="4" fillId="25" borderId="92" xfId="0" applyNumberFormat="1" applyFont="1" applyFill="1" applyBorder="1" applyAlignment="1" applyProtection="1">
      <alignment horizontal="right" vertical="center"/>
      <protection locked="0"/>
    </xf>
    <xf numFmtId="0" fontId="4" fillId="25" borderId="12" xfId="0" applyFont="1" applyFill="1" applyBorder="1" applyAlignment="1" applyProtection="1">
      <alignment vertical="center" wrapText="1"/>
      <protection locked="0"/>
    </xf>
    <xf numFmtId="0" fontId="4" fillId="25" borderId="93" xfId="0" applyFont="1" applyFill="1" applyBorder="1" applyAlignment="1" applyProtection="1">
      <alignment vertical="center" wrapText="1"/>
      <protection locked="0"/>
    </xf>
    <xf numFmtId="3" fontId="4" fillId="25" borderId="93" xfId="0" applyNumberFormat="1" applyFont="1" applyFill="1" applyBorder="1" applyAlignment="1" applyProtection="1">
      <alignment horizontal="right" vertical="center" wrapText="1"/>
      <protection locked="0"/>
    </xf>
    <xf numFmtId="3" fontId="4" fillId="25" borderId="93" xfId="0" applyNumberFormat="1" applyFont="1" applyFill="1" applyBorder="1" applyAlignment="1" applyProtection="1">
      <alignment horizontal="right" vertical="center"/>
      <protection locked="0"/>
    </xf>
    <xf numFmtId="3" fontId="4" fillId="25" borderId="12" xfId="0" applyNumberFormat="1" applyFont="1" applyFill="1" applyBorder="1" applyAlignment="1" applyProtection="1">
      <alignment horizontal="right" vertical="center"/>
      <protection locked="0"/>
    </xf>
    <xf numFmtId="3" fontId="4" fillId="25" borderId="94" xfId="0" applyNumberFormat="1" applyFont="1" applyFill="1" applyBorder="1" applyAlignment="1" applyProtection="1">
      <alignment horizontal="right" vertical="center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25" borderId="12" xfId="0" applyFont="1" applyFill="1" applyBorder="1" applyAlignment="1" applyProtection="1">
      <alignment wrapText="1"/>
      <protection locked="0"/>
    </xf>
    <xf numFmtId="0" fontId="4" fillId="25" borderId="11" xfId="0" applyFont="1" applyFill="1" applyBorder="1" applyAlignment="1" applyProtection="1">
      <alignment wrapText="1"/>
      <protection locked="0"/>
    </xf>
    <xf numFmtId="0" fontId="4" fillId="25" borderId="13" xfId="0" applyFont="1" applyFill="1" applyBorder="1" applyAlignment="1" applyProtection="1">
      <alignment wrapText="1"/>
      <protection locked="0"/>
    </xf>
    <xf numFmtId="0" fontId="4" fillId="25" borderId="14" xfId="0" applyFont="1" applyFill="1" applyBorder="1" applyAlignment="1" applyProtection="1">
      <alignment wrapText="1"/>
      <protection locked="0"/>
    </xf>
    <xf numFmtId="166" fontId="4" fillId="25" borderId="88" xfId="0" applyNumberFormat="1" applyFont="1" applyFill="1" applyBorder="1" applyAlignment="1" applyProtection="1">
      <alignment vertical="center"/>
      <protection locked="0"/>
    </xf>
    <xf numFmtId="3" fontId="4" fillId="25" borderId="46" xfId="0" applyNumberFormat="1" applyFont="1" applyFill="1" applyBorder="1" applyAlignment="1" applyProtection="1">
      <alignment horizontal="right" vertical="center"/>
      <protection locked="0"/>
    </xf>
    <xf numFmtId="3" fontId="4" fillId="25" borderId="48" xfId="0" applyNumberFormat="1" applyFont="1" applyFill="1" applyBorder="1" applyAlignment="1" applyProtection="1">
      <alignment horizontal="right" vertical="center"/>
      <protection locked="0"/>
    </xf>
    <xf numFmtId="3" fontId="4" fillId="25" borderId="95" xfId="0" applyNumberFormat="1" applyFont="1" applyFill="1" applyBorder="1" applyAlignment="1" applyProtection="1">
      <alignment horizontal="right" vertical="center"/>
      <protection locked="0"/>
    </xf>
    <xf numFmtId="0" fontId="4" fillId="0" borderId="3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3" fontId="4" fillId="0" borderId="10" xfId="0" applyNumberFormat="1" applyFont="1" applyBorder="1" applyAlignment="1">
      <alignment horizontal="right" vertical="center" wrapText="1"/>
    </xf>
    <xf numFmtId="3" fontId="4" fillId="0" borderId="29" xfId="0" applyNumberFormat="1" applyFont="1" applyBorder="1" applyAlignment="1">
      <alignment horizontal="right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 wrapText="1"/>
    </xf>
    <xf numFmtId="3" fontId="4" fillId="0" borderId="12" xfId="0" applyNumberFormat="1" applyFont="1" applyBorder="1" applyAlignment="1">
      <alignment horizontal="right" vertical="center" wrapText="1"/>
    </xf>
    <xf numFmtId="3" fontId="4" fillId="0" borderId="46" xfId="0" applyNumberFormat="1" applyFont="1" applyBorder="1" applyAlignment="1">
      <alignment horizontal="right" vertical="center" wrapText="1"/>
    </xf>
    <xf numFmtId="3" fontId="4" fillId="0" borderId="48" xfId="0" applyNumberFormat="1" applyFont="1" applyBorder="1" applyAlignment="1">
      <alignment horizontal="right" vertical="center" wrapText="1"/>
    </xf>
    <xf numFmtId="49" fontId="4" fillId="0" borderId="25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3" fontId="4" fillId="0" borderId="11" xfId="0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3" fontId="4" fillId="0" borderId="95" xfId="0" applyNumberFormat="1" applyFont="1" applyBorder="1" applyAlignment="1">
      <alignment horizontal="right" vertical="center" wrapText="1"/>
    </xf>
    <xf numFmtId="0" fontId="4" fillId="0" borderId="12" xfId="0" applyFont="1" applyBorder="1"/>
    <xf numFmtId="49" fontId="4" fillId="0" borderId="37" xfId="0" applyNumberFormat="1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13" xfId="0" applyFont="1" applyBorder="1"/>
    <xf numFmtId="3" fontId="4" fillId="0" borderId="96" xfId="0" applyNumberFormat="1" applyFont="1" applyBorder="1" applyAlignment="1">
      <alignment horizontal="right" vertical="center" wrapText="1"/>
    </xf>
    <xf numFmtId="0" fontId="4" fillId="0" borderId="41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center" vertical="center"/>
    </xf>
    <xf numFmtId="0" fontId="4" fillId="0" borderId="14" xfId="0" applyFont="1" applyBorder="1" applyAlignment="1">
      <alignment vertical="center" wrapText="1"/>
    </xf>
    <xf numFmtId="3" fontId="4" fillId="0" borderId="14" xfId="0" applyNumberFormat="1" applyFont="1" applyBorder="1" applyAlignment="1">
      <alignment horizontal="right" vertical="center" wrapText="1"/>
    </xf>
    <xf numFmtId="3" fontId="4" fillId="25" borderId="11" xfId="0" applyNumberFormat="1" applyFont="1" applyFill="1" applyBorder="1" applyAlignment="1" applyProtection="1">
      <alignment horizontal="right" vertical="center" wrapText="1"/>
      <protection locked="0"/>
    </xf>
    <xf numFmtId="3" fontId="4" fillId="25" borderId="13" xfId="0" applyNumberFormat="1" applyFont="1" applyFill="1" applyBorder="1" applyAlignment="1" applyProtection="1">
      <alignment horizontal="right" vertical="center" wrapText="1"/>
      <protection locked="0"/>
    </xf>
    <xf numFmtId="3" fontId="4" fillId="25" borderId="12" xfId="0" applyNumberFormat="1" applyFont="1" applyFill="1" applyBorder="1" applyAlignment="1" applyProtection="1">
      <alignment horizontal="right" vertical="center" wrapText="1"/>
      <protection locked="0"/>
    </xf>
    <xf numFmtId="3" fontId="4" fillId="25" borderId="41" xfId="0" applyNumberFormat="1" applyFont="1" applyFill="1" applyBorder="1" applyAlignment="1" applyProtection="1">
      <alignment horizontal="right" vertical="center" wrapText="1"/>
      <protection locked="0"/>
    </xf>
    <xf numFmtId="10" fontId="4" fillId="25" borderId="36" xfId="0" applyNumberFormat="1" applyFont="1" applyFill="1" applyBorder="1" applyAlignment="1" applyProtection="1">
      <alignment horizontal="right" vertical="center"/>
      <protection locked="0"/>
    </xf>
    <xf numFmtId="3" fontId="4" fillId="25" borderId="86" xfId="0" applyNumberFormat="1" applyFont="1" applyFill="1" applyBorder="1" applyAlignment="1" applyProtection="1">
      <alignment vertical="center" wrapText="1"/>
      <protection locked="0"/>
    </xf>
    <xf numFmtId="3" fontId="4" fillId="25" borderId="86" xfId="0" applyNumberFormat="1" applyFont="1" applyFill="1" applyBorder="1" applyAlignment="1" applyProtection="1">
      <alignment horizontal="center" vertical="center" wrapText="1"/>
      <protection locked="0"/>
    </xf>
    <xf numFmtId="3" fontId="7" fillId="25" borderId="86" xfId="0" applyNumberFormat="1" applyFont="1" applyFill="1" applyBorder="1" applyAlignment="1" applyProtection="1">
      <alignment vertical="center"/>
      <protection locked="0"/>
    </xf>
    <xf numFmtId="3" fontId="4" fillId="25" borderId="86" xfId="0" applyNumberFormat="1" applyFont="1" applyFill="1" applyBorder="1" applyAlignment="1" applyProtection="1">
      <alignment vertical="center"/>
      <protection locked="0"/>
    </xf>
    <xf numFmtId="3" fontId="4" fillId="25" borderId="43" xfId="0" applyNumberFormat="1" applyFont="1" applyFill="1" applyBorder="1" applyAlignment="1" applyProtection="1">
      <alignment vertical="center"/>
      <protection locked="0"/>
    </xf>
    <xf numFmtId="3" fontId="4" fillId="25" borderId="87" xfId="0" applyNumberFormat="1" applyFont="1" applyFill="1" applyBorder="1" applyAlignment="1" applyProtection="1">
      <alignment vertical="center"/>
      <protection locked="0"/>
    </xf>
    <xf numFmtId="3" fontId="4" fillId="0" borderId="88" xfId="0" applyNumberFormat="1" applyFont="1" applyBorder="1" applyAlignment="1" applyProtection="1">
      <alignment vertical="center"/>
      <protection locked="0"/>
    </xf>
    <xf numFmtId="3" fontId="4" fillId="25" borderId="89" xfId="0" applyNumberFormat="1" applyFont="1" applyFill="1" applyBorder="1" applyAlignment="1" applyProtection="1">
      <alignment vertical="center" wrapText="1"/>
      <protection locked="0"/>
    </xf>
    <xf numFmtId="3" fontId="4" fillId="25" borderId="89" xfId="0" applyNumberFormat="1" applyFont="1" applyFill="1" applyBorder="1" applyAlignment="1" applyProtection="1">
      <alignment horizontal="center" vertical="center" wrapText="1"/>
      <protection locked="0"/>
    </xf>
    <xf numFmtId="3" fontId="4" fillId="25" borderId="91" xfId="0" applyNumberFormat="1" applyFont="1" applyFill="1" applyBorder="1" applyAlignment="1" applyProtection="1">
      <alignment vertical="center" wrapText="1"/>
      <protection locked="0"/>
    </xf>
    <xf numFmtId="3" fontId="4" fillId="25" borderId="91" xfId="0" applyNumberFormat="1" applyFont="1" applyFill="1" applyBorder="1" applyAlignment="1" applyProtection="1">
      <alignment horizontal="center" vertical="center" wrapText="1"/>
      <protection locked="0"/>
    </xf>
    <xf numFmtId="3" fontId="4" fillId="25" borderId="93" xfId="0" applyNumberFormat="1" applyFont="1" applyFill="1" applyBorder="1" applyAlignment="1" applyProtection="1">
      <alignment vertical="center" wrapText="1"/>
      <protection locked="0"/>
    </xf>
    <xf numFmtId="3" fontId="4" fillId="25" borderId="93" xfId="0" applyNumberFormat="1" applyFont="1" applyFill="1" applyBorder="1" applyAlignment="1" applyProtection="1">
      <alignment horizontal="center" vertical="center" wrapText="1"/>
      <protection locked="0"/>
    </xf>
    <xf numFmtId="3" fontId="4" fillId="25" borderId="93" xfId="0" applyNumberFormat="1" applyFont="1" applyFill="1" applyBorder="1" applyAlignment="1" applyProtection="1">
      <alignment vertical="center"/>
      <protection locked="0"/>
    </xf>
    <xf numFmtId="3" fontId="4" fillId="25" borderId="91" xfId="0" applyNumberFormat="1" applyFont="1" applyFill="1" applyBorder="1" applyAlignment="1" applyProtection="1">
      <alignment vertical="center"/>
      <protection locked="0"/>
    </xf>
    <xf numFmtId="3" fontId="4" fillId="25" borderId="19" xfId="0" applyNumberFormat="1" applyFont="1" applyFill="1" applyBorder="1" applyAlignment="1" applyProtection="1">
      <alignment horizontal="right" vertical="center"/>
      <protection locked="0"/>
    </xf>
    <xf numFmtId="0" fontId="4" fillId="24" borderId="11" xfId="0" applyFont="1" applyFill="1" applyBorder="1" applyAlignment="1">
      <alignment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39" xfId="0" applyFont="1" applyBorder="1" applyAlignment="1">
      <alignment horizontal="center"/>
    </xf>
    <xf numFmtId="49" fontId="4" fillId="0" borderId="0" xfId="0" applyNumberFormat="1" applyFont="1" applyAlignment="1">
      <alignment horizontal="right"/>
    </xf>
    <xf numFmtId="0" fontId="4" fillId="0" borderId="97" xfId="0" applyFont="1" applyBorder="1" applyAlignment="1">
      <alignment horizontal="center" vertical="center" wrapText="1"/>
    </xf>
    <xf numFmtId="0" fontId="4" fillId="0" borderId="98" xfId="0" applyFont="1" applyBorder="1" applyAlignment="1">
      <alignment horizontal="center"/>
    </xf>
    <xf numFmtId="0" fontId="4" fillId="0" borderId="79" xfId="0" applyFont="1" applyBorder="1" applyAlignment="1">
      <alignment horizontal="left" wrapText="1"/>
    </xf>
    <xf numFmtId="3" fontId="4" fillId="0" borderId="99" xfId="0" applyNumberFormat="1" applyFont="1" applyBorder="1"/>
    <xf numFmtId="9" fontId="4" fillId="0" borderId="29" xfId="0" applyNumberFormat="1" applyFont="1" applyBorder="1"/>
    <xf numFmtId="9" fontId="4" fillId="0" borderId="100" xfId="0" applyNumberFormat="1" applyFont="1" applyBorder="1"/>
    <xf numFmtId="9" fontId="4" fillId="0" borderId="99" xfId="0" applyNumberFormat="1" applyFont="1" applyBorder="1"/>
    <xf numFmtId="3" fontId="4" fillId="25" borderId="10" xfId="0" applyNumberFormat="1" applyFont="1" applyFill="1" applyBorder="1" applyAlignment="1" applyProtection="1">
      <alignment horizontal="right" vertical="center" wrapText="1"/>
      <protection locked="0"/>
    </xf>
    <xf numFmtId="9" fontId="4" fillId="0" borderId="10" xfId="0" applyNumberFormat="1" applyFont="1" applyBorder="1" applyProtection="1">
      <protection locked="0"/>
    </xf>
    <xf numFmtId="9" fontId="4" fillId="0" borderId="101" xfId="0" applyNumberFormat="1" applyFont="1" applyBorder="1"/>
    <xf numFmtId="0" fontId="4" fillId="0" borderId="11" xfId="0" applyFont="1" applyBorder="1" applyAlignment="1" applyProtection="1">
      <alignment wrapText="1"/>
      <protection locked="0"/>
    </xf>
    <xf numFmtId="9" fontId="4" fillId="0" borderId="102" xfId="0" applyNumberFormat="1" applyFont="1" applyBorder="1"/>
    <xf numFmtId="0" fontId="4" fillId="25" borderId="41" xfId="0" applyFont="1" applyFill="1" applyBorder="1" applyAlignment="1">
      <alignment horizontal="left" vertical="center" wrapText="1"/>
    </xf>
    <xf numFmtId="9" fontId="4" fillId="25" borderId="41" xfId="0" applyNumberFormat="1" applyFont="1" applyFill="1" applyBorder="1" applyProtection="1">
      <protection locked="0"/>
    </xf>
    <xf numFmtId="9" fontId="4" fillId="0" borderId="103" xfId="0" applyNumberFormat="1" applyFont="1" applyBorder="1"/>
    <xf numFmtId="0" fontId="4" fillId="0" borderId="16" xfId="0" applyFont="1" applyBorder="1" applyAlignment="1">
      <alignment horizontal="center"/>
    </xf>
    <xf numFmtId="0" fontId="4" fillId="0" borderId="10" xfId="0" applyFont="1" applyBorder="1" applyAlignment="1">
      <alignment wrapText="1"/>
    </xf>
    <xf numFmtId="0" fontId="4" fillId="0" borderId="17" xfId="0" applyFont="1" applyBorder="1" applyAlignment="1">
      <alignment horizontal="center"/>
    </xf>
    <xf numFmtId="0" fontId="4" fillId="0" borderId="12" xfId="0" applyFont="1" applyBorder="1" applyAlignment="1" applyProtection="1">
      <alignment wrapText="1"/>
      <protection locked="0"/>
    </xf>
    <xf numFmtId="0" fontId="4" fillId="0" borderId="25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04" xfId="0" applyFont="1" applyBorder="1" applyAlignment="1">
      <alignment horizontal="center"/>
    </xf>
    <xf numFmtId="9" fontId="4" fillId="0" borderId="105" xfId="0" applyNumberFormat="1" applyFont="1" applyBorder="1"/>
    <xf numFmtId="0" fontId="4" fillId="0" borderId="0" xfId="0" applyFont="1" applyAlignment="1">
      <alignment wrapText="1"/>
    </xf>
    <xf numFmtId="0" fontId="4" fillId="0" borderId="39" xfId="0" applyFont="1" applyBorder="1" applyAlignment="1">
      <alignment horizontal="right" vertical="center"/>
    </xf>
    <xf numFmtId="3" fontId="4" fillId="0" borderId="101" xfId="0" applyNumberFormat="1" applyFont="1" applyBorder="1"/>
    <xf numFmtId="3" fontId="4" fillId="0" borderId="12" xfId="0" applyNumberFormat="1" applyFont="1" applyBorder="1"/>
    <xf numFmtId="3" fontId="4" fillId="0" borderId="100" xfId="0" applyNumberFormat="1" applyFont="1" applyBorder="1"/>
    <xf numFmtId="3" fontId="4" fillId="0" borderId="35" xfId="0" applyNumberFormat="1" applyFont="1" applyBorder="1"/>
    <xf numFmtId="49" fontId="4" fillId="0" borderId="41" xfId="0" applyNumberFormat="1" applyFont="1" applyBorder="1" applyAlignment="1">
      <alignment horizontal="left" vertical="center" wrapText="1"/>
    </xf>
    <xf numFmtId="3" fontId="4" fillId="0" borderId="11" xfId="0" applyNumberFormat="1" applyFont="1" applyBorder="1"/>
    <xf numFmtId="49" fontId="4" fillId="0" borderId="11" xfId="0" applyNumberFormat="1" applyFont="1" applyBorder="1" applyAlignment="1">
      <alignment wrapText="1"/>
    </xf>
    <xf numFmtId="49" fontId="4" fillId="0" borderId="13" xfId="0" applyNumberFormat="1" applyFont="1" applyBorder="1" applyAlignment="1">
      <alignment wrapText="1"/>
    </xf>
    <xf numFmtId="3" fontId="4" fillId="0" borderId="13" xfId="0" applyNumberFormat="1" applyFont="1" applyBorder="1"/>
    <xf numFmtId="49" fontId="4" fillId="0" borderId="12" xfId="0" applyNumberFormat="1" applyFont="1" applyBorder="1" applyAlignment="1">
      <alignment wrapText="1"/>
    </xf>
    <xf numFmtId="49" fontId="4" fillId="0" borderId="14" xfId="0" applyNumberFormat="1" applyFont="1" applyBorder="1" applyAlignment="1">
      <alignment wrapText="1"/>
    </xf>
    <xf numFmtId="3" fontId="4" fillId="0" borderId="14" xfId="0" applyNumberFormat="1" applyFont="1" applyBorder="1"/>
    <xf numFmtId="3" fontId="4" fillId="0" borderId="105" xfId="0" applyNumberFormat="1" applyFont="1" applyBorder="1"/>
    <xf numFmtId="3" fontId="4" fillId="0" borderId="11" xfId="0" applyNumberFormat="1" applyFont="1" applyBorder="1" applyAlignment="1" applyProtection="1">
      <alignment horizontal="right" vertical="center" wrapText="1"/>
      <protection locked="0"/>
    </xf>
    <xf numFmtId="3" fontId="4" fillId="0" borderId="13" xfId="0" applyNumberFormat="1" applyFont="1" applyBorder="1" applyAlignment="1">
      <alignment horizontal="right" vertical="center" wrapText="1"/>
    </xf>
    <xf numFmtId="3" fontId="4" fillId="0" borderId="13" xfId="0" applyNumberFormat="1" applyFont="1" applyBorder="1" applyAlignment="1" applyProtection="1">
      <alignment horizontal="right" vertical="center" wrapText="1"/>
      <protection locked="0"/>
    </xf>
    <xf numFmtId="3" fontId="4" fillId="0" borderId="12" xfId="0" applyNumberFormat="1" applyFont="1" applyBorder="1" applyAlignment="1" applyProtection="1">
      <alignment horizontal="right" vertical="center" wrapText="1"/>
      <protection locked="0"/>
    </xf>
    <xf numFmtId="3" fontId="4" fillId="0" borderId="41" xfId="0" applyNumberFormat="1" applyFont="1" applyBorder="1" applyAlignment="1">
      <alignment horizontal="right" vertical="center" wrapText="1"/>
    </xf>
    <xf numFmtId="3" fontId="4" fillId="0" borderId="41" xfId="0" applyNumberFormat="1" applyFont="1" applyBorder="1" applyAlignment="1" applyProtection="1">
      <alignment horizontal="right" vertical="center" wrapText="1"/>
      <protection locked="0"/>
    </xf>
    <xf numFmtId="3" fontId="4" fillId="0" borderId="10" xfId="0" applyNumberFormat="1" applyFont="1" applyBorder="1" applyAlignment="1" applyProtection="1">
      <alignment horizontal="right" vertical="center" wrapText="1"/>
      <protection locked="0"/>
    </xf>
    <xf numFmtId="0" fontId="4" fillId="0" borderId="36" xfId="0" applyFont="1" applyBorder="1" applyAlignment="1">
      <alignment vertical="center" wrapText="1"/>
    </xf>
    <xf numFmtId="0" fontId="4" fillId="24" borderId="11" xfId="0" applyFont="1" applyFill="1" applyBorder="1" applyAlignment="1">
      <alignment horizontal="center" vertical="center" wrapText="1"/>
    </xf>
    <xf numFmtId="0" fontId="4" fillId="0" borderId="42" xfId="0" applyFont="1" applyBorder="1" applyAlignment="1">
      <alignment vertical="center"/>
    </xf>
    <xf numFmtId="3" fontId="4" fillId="0" borderId="14" xfId="0" applyNumberFormat="1" applyFont="1" applyBorder="1" applyAlignment="1">
      <alignment horizontal="right" vertical="center"/>
    </xf>
    <xf numFmtId="0" fontId="4" fillId="0" borderId="43" xfId="0" applyFont="1" applyBorder="1" applyAlignment="1">
      <alignment vertical="center" wrapText="1"/>
    </xf>
    <xf numFmtId="0" fontId="0" fillId="0" borderId="14" xfId="0" applyBorder="1"/>
    <xf numFmtId="3" fontId="4" fillId="25" borderId="11" xfId="0" applyNumberFormat="1" applyFont="1" applyFill="1" applyBorder="1" applyAlignment="1">
      <alignment horizontal="right" vertical="center"/>
    </xf>
    <xf numFmtId="3" fontId="4" fillId="25" borderId="10" xfId="0" applyNumberFormat="1" applyFont="1" applyFill="1" applyBorder="1" applyAlignment="1" applyProtection="1">
      <alignment horizontal="right" vertical="center"/>
      <protection locked="0"/>
    </xf>
    <xf numFmtId="3" fontId="4" fillId="0" borderId="29" xfId="0" applyNumberFormat="1" applyFont="1" applyBorder="1" applyAlignment="1">
      <alignment vertical="center"/>
    </xf>
    <xf numFmtId="3" fontId="4" fillId="24" borderId="36" xfId="0" applyNumberFormat="1" applyFont="1" applyFill="1" applyBorder="1" applyAlignment="1" applyProtection="1">
      <alignment horizontal="right" vertical="center"/>
      <protection locked="0"/>
    </xf>
    <xf numFmtId="4" fontId="4" fillId="25" borderId="36" xfId="0" applyNumberFormat="1" applyFont="1" applyFill="1" applyBorder="1" applyAlignment="1" applyProtection="1">
      <alignment horizontal="right" vertical="center"/>
      <protection locked="0"/>
    </xf>
    <xf numFmtId="3" fontId="4" fillId="0" borderId="19" xfId="0" applyNumberFormat="1" applyFont="1" applyBorder="1" applyAlignment="1">
      <alignment vertical="center" wrapText="1"/>
    </xf>
    <xf numFmtId="0" fontId="4" fillId="24" borderId="11" xfId="0" applyFont="1" applyFill="1" applyBorder="1" applyAlignment="1">
      <alignment horizontal="center" vertical="center"/>
    </xf>
    <xf numFmtId="10" fontId="4" fillId="25" borderId="11" xfId="0" applyNumberFormat="1" applyFont="1" applyFill="1" applyBorder="1" applyAlignment="1">
      <alignment horizontal="right" vertical="center"/>
    </xf>
    <xf numFmtId="3" fontId="4" fillId="25" borderId="13" xfId="0" applyNumberFormat="1" applyFont="1" applyFill="1" applyBorder="1" applyAlignment="1">
      <alignment horizontal="right" vertical="center"/>
    </xf>
    <xf numFmtId="9" fontId="4" fillId="0" borderId="106" xfId="0" applyNumberFormat="1" applyFont="1" applyBorder="1"/>
    <xf numFmtId="9" fontId="4" fillId="0" borderId="10" xfId="0" applyNumberFormat="1" applyFont="1" applyBorder="1" applyAlignment="1">
      <alignment horizontal="right" vertical="center" wrapText="1"/>
    </xf>
    <xf numFmtId="9" fontId="4" fillId="0" borderId="12" xfId="0" applyNumberFormat="1" applyFont="1" applyBorder="1" applyAlignment="1">
      <alignment horizontal="right" vertical="center" wrapText="1"/>
    </xf>
    <xf numFmtId="9" fontId="4" fillId="0" borderId="11" xfId="0" applyNumberFormat="1" applyFont="1" applyBorder="1" applyAlignment="1">
      <alignment horizontal="right" vertical="center" wrapText="1"/>
    </xf>
    <xf numFmtId="9" fontId="4" fillId="25" borderId="11" xfId="0" applyNumberFormat="1" applyFont="1" applyFill="1" applyBorder="1" applyAlignment="1" applyProtection="1">
      <alignment horizontal="right" vertical="center" wrapText="1"/>
      <protection locked="0"/>
    </xf>
    <xf numFmtId="9" fontId="4" fillId="25" borderId="13" xfId="0" applyNumberFormat="1" applyFont="1" applyFill="1" applyBorder="1" applyAlignment="1" applyProtection="1">
      <alignment horizontal="right" vertical="center" wrapText="1"/>
      <protection locked="0"/>
    </xf>
    <xf numFmtId="9" fontId="4" fillId="25" borderId="12" xfId="0" applyNumberFormat="1" applyFont="1" applyFill="1" applyBorder="1" applyAlignment="1" applyProtection="1">
      <alignment horizontal="right" vertical="center" wrapText="1"/>
      <protection locked="0"/>
    </xf>
    <xf numFmtId="9" fontId="4" fillId="25" borderId="41" xfId="0" applyNumberFormat="1" applyFont="1" applyFill="1" applyBorder="1" applyAlignment="1" applyProtection="1">
      <alignment horizontal="right" vertical="center" wrapText="1"/>
      <protection locked="0"/>
    </xf>
    <xf numFmtId="9" fontId="4" fillId="25" borderId="10" xfId="0" applyNumberFormat="1" applyFont="1" applyFill="1" applyBorder="1" applyAlignment="1" applyProtection="1">
      <alignment horizontal="right" vertical="center" wrapText="1"/>
      <protection locked="0"/>
    </xf>
    <xf numFmtId="10" fontId="4" fillId="25" borderId="13" xfId="0" applyNumberFormat="1" applyFont="1" applyFill="1" applyBorder="1" applyAlignment="1">
      <alignment horizontal="right" vertical="center"/>
    </xf>
    <xf numFmtId="3" fontId="4" fillId="25" borderId="41" xfId="0" applyNumberFormat="1" applyFont="1" applyFill="1" applyBorder="1" applyAlignment="1">
      <alignment horizontal="right" vertical="center"/>
    </xf>
    <xf numFmtId="3" fontId="4" fillId="0" borderId="87" xfId="55" applyNumberFormat="1" applyFont="1" applyBorder="1" applyAlignment="1" applyProtection="1">
      <alignment vertical="center"/>
      <protection locked="0"/>
    </xf>
    <xf numFmtId="3" fontId="4" fillId="0" borderId="107" xfId="55" applyNumberFormat="1" applyFont="1" applyBorder="1" applyAlignment="1" applyProtection="1">
      <alignment vertical="center"/>
      <protection locked="0"/>
    </xf>
    <xf numFmtId="166" fontId="4" fillId="0" borderId="88" xfId="55" applyNumberFormat="1" applyFont="1" applyBorder="1" applyAlignment="1" applyProtection="1">
      <alignment vertical="center"/>
      <protection locked="0"/>
    </xf>
    <xf numFmtId="166" fontId="4" fillId="0" borderId="96" xfId="55" applyNumberFormat="1" applyFont="1" applyBorder="1" applyAlignment="1" applyProtection="1">
      <alignment vertical="center"/>
      <protection locked="0"/>
    </xf>
    <xf numFmtId="166" fontId="4" fillId="24" borderId="108" xfId="0" applyNumberFormat="1" applyFont="1" applyFill="1" applyBorder="1" applyAlignment="1">
      <alignment vertical="center"/>
    </xf>
    <xf numFmtId="170" fontId="4" fillId="0" borderId="34" xfId="0" applyNumberFormat="1" applyFont="1" applyBorder="1" applyAlignment="1">
      <alignment vertical="center"/>
    </xf>
    <xf numFmtId="4" fontId="4" fillId="0" borderId="0" xfId="0" applyNumberFormat="1" applyFont="1" applyAlignment="1">
      <alignment vertical="center"/>
    </xf>
    <xf numFmtId="3" fontId="4" fillId="0" borderId="0" xfId="0" applyNumberFormat="1" applyFont="1"/>
    <xf numFmtId="49" fontId="31" fillId="0" borderId="23" xfId="0" applyNumberFormat="1" applyFont="1" applyBorder="1" applyAlignment="1">
      <alignment horizontal="center" vertical="center" wrapText="1"/>
    </xf>
    <xf numFmtId="49" fontId="31" fillId="0" borderId="10" xfId="0" applyNumberFormat="1" applyFont="1" applyBorder="1" applyAlignment="1">
      <alignment horizontal="center" vertical="center" wrapText="1"/>
    </xf>
    <xf numFmtId="49" fontId="31" fillId="0" borderId="30" xfId="0" applyNumberFormat="1" applyFont="1" applyBorder="1" applyAlignment="1">
      <alignment horizontal="center" vertical="center" wrapText="1"/>
    </xf>
    <xf numFmtId="9" fontId="4" fillId="0" borderId="11" xfId="0" applyNumberFormat="1" applyFont="1" applyBorder="1" applyAlignment="1" applyProtection="1">
      <alignment horizontal="right" vertical="center" wrapText="1"/>
      <protection locked="0"/>
    </xf>
    <xf numFmtId="1" fontId="4" fillId="25" borderId="11" xfId="0" applyNumberFormat="1" applyFont="1" applyFill="1" applyBorder="1" applyProtection="1">
      <protection locked="0"/>
    </xf>
    <xf numFmtId="1" fontId="4" fillId="25" borderId="13" xfId="0" applyNumberFormat="1" applyFont="1" applyFill="1" applyBorder="1" applyProtection="1">
      <protection locked="0"/>
    </xf>
    <xf numFmtId="1" fontId="4" fillId="25" borderId="41" xfId="0" applyNumberFormat="1" applyFont="1" applyFill="1" applyBorder="1" applyProtection="1">
      <protection locked="0"/>
    </xf>
    <xf numFmtId="1" fontId="4" fillId="25" borderId="12" xfId="0" applyNumberFormat="1" applyFont="1" applyFill="1" applyBorder="1" applyProtection="1">
      <protection locked="0"/>
    </xf>
    <xf numFmtId="1" fontId="4" fillId="25" borderId="14" xfId="0" applyNumberFormat="1" applyFont="1" applyFill="1" applyBorder="1" applyProtection="1">
      <protection locked="0"/>
    </xf>
    <xf numFmtId="3" fontId="4" fillId="25" borderId="12" xfId="0" applyNumberFormat="1" applyFont="1" applyFill="1" applyBorder="1" applyProtection="1">
      <protection locked="0"/>
    </xf>
    <xf numFmtId="3" fontId="4" fillId="25" borderId="11" xfId="0" applyNumberFormat="1" applyFont="1" applyFill="1" applyBorder="1" applyProtection="1">
      <protection locked="0"/>
    </xf>
    <xf numFmtId="3" fontId="4" fillId="25" borderId="13" xfId="0" applyNumberFormat="1" applyFont="1" applyFill="1" applyBorder="1" applyProtection="1">
      <protection locked="0"/>
    </xf>
    <xf numFmtId="3" fontId="4" fillId="0" borderId="47" xfId="0" applyNumberFormat="1" applyFont="1" applyBorder="1" applyAlignment="1">
      <alignment horizontal="right" vertical="center"/>
    </xf>
    <xf numFmtId="3" fontId="4" fillId="0" borderId="48" xfId="0" applyNumberFormat="1" applyFont="1" applyBorder="1" applyAlignment="1">
      <alignment horizontal="right" vertical="center"/>
    </xf>
    <xf numFmtId="3" fontId="4" fillId="24" borderId="0" xfId="0" applyNumberFormat="1" applyFont="1" applyFill="1" applyAlignment="1">
      <alignment vertical="center"/>
    </xf>
    <xf numFmtId="49" fontId="4" fillId="24" borderId="0" xfId="0" applyNumberFormat="1" applyFont="1" applyFill="1" applyAlignment="1">
      <alignment horizontal="right" vertical="center"/>
    </xf>
    <xf numFmtId="0" fontId="4" fillId="24" borderId="109" xfId="0" applyFont="1" applyFill="1" applyBorder="1" applyAlignment="1">
      <alignment horizontal="center" vertical="center"/>
    </xf>
    <xf numFmtId="0" fontId="4" fillId="24" borderId="43" xfId="0" applyFont="1" applyFill="1" applyBorder="1" applyAlignment="1">
      <alignment vertical="center"/>
    </xf>
    <xf numFmtId="0" fontId="4" fillId="24" borderId="43" xfId="0" applyFont="1" applyFill="1" applyBorder="1" applyAlignment="1">
      <alignment horizontal="center" vertical="center"/>
    </xf>
    <xf numFmtId="0" fontId="4" fillId="24" borderId="110" xfId="0" applyFont="1" applyFill="1" applyBorder="1" applyAlignment="1">
      <alignment horizontal="center" vertical="center"/>
    </xf>
    <xf numFmtId="0" fontId="4" fillId="24" borderId="111" xfId="0" applyFont="1" applyFill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24" borderId="112" xfId="0" applyFont="1" applyFill="1" applyBorder="1" applyAlignment="1">
      <alignment horizontal="center" vertical="center"/>
    </xf>
    <xf numFmtId="0" fontId="4" fillId="24" borderId="14" xfId="0" applyFont="1" applyFill="1" applyBorder="1" applyAlignment="1">
      <alignment vertical="center"/>
    </xf>
    <xf numFmtId="169" fontId="4" fillId="24" borderId="0" xfId="0" applyNumberFormat="1" applyFont="1" applyFill="1" applyAlignment="1">
      <alignment vertical="center"/>
    </xf>
    <xf numFmtId="3" fontId="30" fillId="0" borderId="0" xfId="0" applyNumberFormat="1" applyFont="1" applyAlignment="1">
      <alignment vertical="center"/>
    </xf>
    <xf numFmtId="4" fontId="30" fillId="0" borderId="0" xfId="0" applyNumberFormat="1" applyFont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3" fontId="4" fillId="25" borderId="48" xfId="0" applyNumberFormat="1" applyFont="1" applyFill="1" applyBorder="1" applyAlignment="1">
      <alignment vertical="center"/>
    </xf>
    <xf numFmtId="3" fontId="4" fillId="25" borderId="96" xfId="0" applyNumberFormat="1" applyFont="1" applyFill="1" applyBorder="1" applyAlignment="1">
      <alignment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113" xfId="0" applyFont="1" applyBorder="1" applyAlignment="1">
      <alignment horizontal="center" vertical="center" wrapText="1"/>
    </xf>
    <xf numFmtId="3" fontId="4" fillId="0" borderId="88" xfId="0" applyNumberFormat="1" applyFont="1" applyBorder="1" applyAlignment="1">
      <alignment horizontal="right"/>
    </xf>
    <xf numFmtId="3" fontId="4" fillId="0" borderId="48" xfId="0" applyNumberFormat="1" applyFont="1" applyBorder="1" applyAlignment="1">
      <alignment horizontal="right"/>
    </xf>
    <xf numFmtId="166" fontId="4" fillId="0" borderId="48" xfId="0" applyNumberFormat="1" applyFont="1" applyBorder="1" applyAlignment="1">
      <alignment horizontal="right"/>
    </xf>
    <xf numFmtId="168" fontId="4" fillId="24" borderId="0" xfId="0" applyNumberFormat="1" applyFont="1" applyFill="1" applyAlignment="1">
      <alignment vertical="center"/>
    </xf>
    <xf numFmtId="3" fontId="4" fillId="28" borderId="46" xfId="0" applyNumberFormat="1" applyFont="1" applyFill="1" applyBorder="1" applyAlignment="1">
      <alignment horizontal="right"/>
    </xf>
    <xf numFmtId="0" fontId="4" fillId="24" borderId="14" xfId="0" applyFont="1" applyFill="1" applyBorder="1" applyAlignment="1">
      <alignment horizontal="center" vertical="center" wrapText="1"/>
    </xf>
    <xf numFmtId="0" fontId="4" fillId="0" borderId="114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3" fillId="24" borderId="0" xfId="0" applyFont="1" applyFill="1" applyAlignment="1">
      <alignment vertical="center"/>
    </xf>
    <xf numFmtId="0" fontId="44" fillId="0" borderId="0" xfId="0" applyFont="1"/>
    <xf numFmtId="0" fontId="44" fillId="0" borderId="0" xfId="44" applyFont="1"/>
    <xf numFmtId="0" fontId="45" fillId="0" borderId="0" xfId="44" applyFont="1" applyAlignment="1">
      <alignment horizontal="center"/>
    </xf>
    <xf numFmtId="49" fontId="44" fillId="24" borderId="0" xfId="44" applyNumberFormat="1" applyFont="1" applyFill="1" applyAlignment="1">
      <alignment horizontal="center" vertical="center" wrapText="1"/>
    </xf>
    <xf numFmtId="0" fontId="44" fillId="24" borderId="0" xfId="44" applyFont="1" applyFill="1"/>
    <xf numFmtId="3" fontId="44" fillId="24" borderId="0" xfId="47" applyNumberFormat="1" applyFont="1" applyFill="1" applyAlignment="1">
      <alignment horizontal="right"/>
    </xf>
    <xf numFmtId="49" fontId="44" fillId="24" borderId="0" xfId="44" applyNumberFormat="1" applyFont="1" applyFill="1" applyAlignment="1">
      <alignment horizontal="center" vertical="center"/>
    </xf>
    <xf numFmtId="0" fontId="44" fillId="24" borderId="0" xfId="47" applyFont="1" applyFill="1"/>
    <xf numFmtId="3" fontId="44" fillId="24" borderId="0" xfId="47" applyNumberFormat="1" applyFont="1" applyFill="1" applyAlignment="1">
      <alignment horizontal="center"/>
    </xf>
    <xf numFmtId="3" fontId="44" fillId="0" borderId="0" xfId="44" applyNumberFormat="1" applyFont="1"/>
    <xf numFmtId="0" fontId="44" fillId="24" borderId="0" xfId="44" applyFont="1" applyFill="1" applyAlignment="1">
      <alignment horizontal="center"/>
    </xf>
    <xf numFmtId="3" fontId="46" fillId="24" borderId="0" xfId="44" applyNumberFormat="1" applyFont="1" applyFill="1"/>
    <xf numFmtId="49" fontId="44" fillId="24" borderId="0" xfId="44" applyNumberFormat="1" applyFont="1" applyFill="1" applyAlignment="1">
      <alignment horizontal="left" vertical="center"/>
    </xf>
    <xf numFmtId="2" fontId="44" fillId="24" borderId="0" xfId="44" applyNumberFormat="1" applyFont="1" applyFill="1"/>
    <xf numFmtId="0" fontId="44" fillId="0" borderId="0" xfId="47" applyFont="1" applyAlignment="1">
      <alignment horizontal="center"/>
    </xf>
    <xf numFmtId="0" fontId="44" fillId="24" borderId="10" xfId="47" applyFont="1" applyFill="1" applyBorder="1" applyAlignment="1">
      <alignment horizontal="center"/>
    </xf>
    <xf numFmtId="0" fontId="44" fillId="24" borderId="29" xfId="47" applyFont="1" applyFill="1" applyBorder="1" applyAlignment="1">
      <alignment horizontal="center"/>
    </xf>
    <xf numFmtId="0" fontId="44" fillId="0" borderId="10" xfId="47" applyFont="1" applyBorder="1" applyAlignment="1">
      <alignment horizontal="center"/>
    </xf>
    <xf numFmtId="0" fontId="44" fillId="0" borderId="29" xfId="47" applyFont="1" applyBorder="1" applyAlignment="1">
      <alignment horizontal="center"/>
    </xf>
    <xf numFmtId="171" fontId="44" fillId="0" borderId="0" xfId="44" applyNumberFormat="1" applyFont="1"/>
    <xf numFmtId="0" fontId="45" fillId="24" borderId="16" xfId="44" applyFont="1" applyFill="1" applyBorder="1" applyAlignment="1">
      <alignment horizontal="center"/>
    </xf>
    <xf numFmtId="0" fontId="44" fillId="24" borderId="36" xfId="44" applyFont="1" applyFill="1" applyBorder="1"/>
    <xf numFmtId="0" fontId="44" fillId="24" borderId="35" xfId="47" applyFont="1" applyFill="1" applyBorder="1" applyAlignment="1">
      <alignment horizontal="center"/>
    </xf>
    <xf numFmtId="0" fontId="44" fillId="24" borderId="32" xfId="47" applyFont="1" applyFill="1" applyBorder="1" applyAlignment="1">
      <alignment horizontal="center"/>
    </xf>
    <xf numFmtId="3" fontId="44" fillId="0" borderId="11" xfId="47" applyNumberFormat="1" applyFont="1" applyBorder="1" applyAlignment="1">
      <alignment horizontal="right" vertical="center"/>
    </xf>
    <xf numFmtId="3" fontId="45" fillId="0" borderId="29" xfId="47" applyNumberFormat="1" applyFont="1" applyBorder="1"/>
    <xf numFmtId="3" fontId="44" fillId="0" borderId="12" xfId="47" applyNumberFormat="1" applyFont="1" applyBorder="1" applyAlignment="1">
      <alignment horizontal="right" vertical="center"/>
    </xf>
    <xf numFmtId="3" fontId="44" fillId="0" borderId="32" xfId="47" applyNumberFormat="1" applyFont="1" applyBorder="1"/>
    <xf numFmtId="3" fontId="44" fillId="24" borderId="10" xfId="47" applyNumberFormat="1" applyFont="1" applyFill="1" applyBorder="1"/>
    <xf numFmtId="3" fontId="45" fillId="0" borderId="10" xfId="47" applyNumberFormat="1" applyFont="1" applyBorder="1"/>
    <xf numFmtId="3" fontId="47" fillId="29" borderId="12" xfId="44" applyNumberFormat="1" applyFont="1" applyFill="1" applyBorder="1" applyAlignment="1">
      <alignment horizontal="right"/>
    </xf>
    <xf numFmtId="3" fontId="45" fillId="0" borderId="35" xfId="47" applyNumberFormat="1" applyFont="1" applyBorder="1"/>
    <xf numFmtId="3" fontId="45" fillId="0" borderId="32" xfId="47" applyNumberFormat="1" applyFont="1" applyBorder="1"/>
    <xf numFmtId="3" fontId="47" fillId="29" borderId="11" xfId="44" applyNumberFormat="1" applyFont="1" applyFill="1" applyBorder="1" applyAlignment="1">
      <alignment horizontal="right"/>
    </xf>
    <xf numFmtId="3" fontId="47" fillId="30" borderId="11" xfId="44" applyNumberFormat="1" applyFont="1" applyFill="1" applyBorder="1" applyAlignment="1">
      <alignment horizontal="right"/>
    </xf>
    <xf numFmtId="169" fontId="47" fillId="30" borderId="11" xfId="44" applyNumberFormat="1" applyFont="1" applyFill="1" applyBorder="1" applyAlignment="1">
      <alignment horizontal="right"/>
    </xf>
    <xf numFmtId="4" fontId="47" fillId="30" borderId="79" xfId="44" applyNumberFormat="1" applyFont="1" applyFill="1" applyBorder="1" applyAlignment="1">
      <alignment horizontal="right"/>
    </xf>
    <xf numFmtId="0" fontId="45" fillId="24" borderId="79" xfId="44" applyFont="1" applyFill="1" applyBorder="1"/>
    <xf numFmtId="0" fontId="45" fillId="24" borderId="10" xfId="44" applyFont="1" applyFill="1" applyBorder="1" applyAlignment="1">
      <alignment horizontal="center"/>
    </xf>
    <xf numFmtId="3" fontId="45" fillId="24" borderId="10" xfId="47" applyNumberFormat="1" applyFont="1" applyFill="1" applyBorder="1"/>
    <xf numFmtId="3" fontId="45" fillId="24" borderId="29" xfId="47" applyNumberFormat="1" applyFont="1" applyFill="1" applyBorder="1"/>
    <xf numFmtId="3" fontId="44" fillId="0" borderId="13" xfId="47" applyNumberFormat="1" applyFont="1" applyBorder="1" applyAlignment="1">
      <alignment horizontal="right" vertical="center"/>
    </xf>
    <xf numFmtId="0" fontId="45" fillId="24" borderId="114" xfId="44" applyFont="1" applyFill="1" applyBorder="1" applyAlignment="1">
      <alignment horizontal="left"/>
    </xf>
    <xf numFmtId="0" fontId="44" fillId="24" borderId="22" xfId="44" applyFont="1" applyFill="1" applyBorder="1"/>
    <xf numFmtId="3" fontId="45" fillId="24" borderId="35" xfId="47" applyNumberFormat="1" applyFont="1" applyFill="1" applyBorder="1"/>
    <xf numFmtId="3" fontId="45" fillId="24" borderId="32" xfId="47" applyNumberFormat="1" applyFont="1" applyFill="1" applyBorder="1"/>
    <xf numFmtId="3" fontId="44" fillId="0" borderId="10" xfId="47" applyNumberFormat="1" applyFont="1" applyBorder="1" applyAlignment="1">
      <alignment horizontal="right" vertical="center"/>
    </xf>
    <xf numFmtId="3" fontId="44" fillId="0" borderId="29" xfId="47" applyNumberFormat="1" applyFont="1" applyBorder="1"/>
    <xf numFmtId="172" fontId="44" fillId="25" borderId="11" xfId="44" applyNumberFormat="1" applyFont="1" applyFill="1" applyBorder="1"/>
    <xf numFmtId="172" fontId="44" fillId="25" borderId="41" xfId="44" applyNumberFormat="1" applyFont="1" applyFill="1" applyBorder="1"/>
    <xf numFmtId="0" fontId="44" fillId="0" borderId="35" xfId="44" applyFont="1" applyBorder="1"/>
    <xf numFmtId="0" fontId="44" fillId="0" borderId="10" xfId="44" applyFont="1" applyBorder="1"/>
    <xf numFmtId="3" fontId="44" fillId="0" borderId="41" xfId="47" applyNumberFormat="1" applyFont="1" applyBorder="1" applyAlignment="1">
      <alignment horizontal="right" vertical="center"/>
    </xf>
    <xf numFmtId="3" fontId="44" fillId="0" borderId="115" xfId="47" applyNumberFormat="1" applyFont="1" applyBorder="1"/>
    <xf numFmtId="0" fontId="44" fillId="0" borderId="39" xfId="44" applyFont="1" applyBorder="1"/>
    <xf numFmtId="3" fontId="45" fillId="0" borderId="42" xfId="47" applyNumberFormat="1" applyFont="1" applyBorder="1" applyAlignment="1">
      <alignment horizontal="right" vertical="center"/>
    </xf>
    <xf numFmtId="3" fontId="45" fillId="24" borderId="108" xfId="47" applyNumberFormat="1" applyFont="1" applyFill="1" applyBorder="1" applyAlignment="1">
      <alignment horizontal="right" vertical="center"/>
    </xf>
    <xf numFmtId="170" fontId="44" fillId="0" borderId="0" xfId="44" applyNumberFormat="1" applyFont="1"/>
    <xf numFmtId="0" fontId="44" fillId="24" borderId="0" xfId="47" applyFont="1" applyFill="1" applyAlignment="1">
      <alignment horizontal="center"/>
    </xf>
    <xf numFmtId="3" fontId="45" fillId="24" borderId="0" xfId="47" applyNumberFormat="1" applyFont="1" applyFill="1" applyAlignment="1">
      <alignment horizontal="right" vertical="center"/>
    </xf>
    <xf numFmtId="3" fontId="45" fillId="0" borderId="0" xfId="47" applyNumberFormat="1" applyFont="1" applyAlignment="1">
      <alignment horizontal="right" vertical="center"/>
    </xf>
    <xf numFmtId="49" fontId="44" fillId="0" borderId="0" xfId="44" applyNumberFormat="1" applyFont="1" applyAlignment="1">
      <alignment horizontal="center" vertical="center"/>
    </xf>
    <xf numFmtId="3" fontId="44" fillId="24" borderId="0" xfId="47" applyNumberFormat="1" applyFont="1" applyFill="1" applyAlignment="1">
      <alignment horizontal="right" vertical="center"/>
    </xf>
    <xf numFmtId="3" fontId="45" fillId="0" borderId="0" xfId="44" applyNumberFormat="1" applyFont="1"/>
    <xf numFmtId="0" fontId="44" fillId="24" borderId="0" xfId="44" applyFont="1" applyFill="1" applyAlignment="1">
      <alignment vertical="center"/>
    </xf>
    <xf numFmtId="0" fontId="44" fillId="24" borderId="11" xfId="47" applyFont="1" applyFill="1" applyBorder="1" applyAlignment="1">
      <alignment horizontal="center"/>
    </xf>
    <xf numFmtId="3" fontId="44" fillId="24" borderId="0" xfId="44" applyNumberFormat="1" applyFont="1" applyFill="1" applyAlignment="1">
      <alignment vertical="center"/>
    </xf>
    <xf numFmtId="0" fontId="44" fillId="24" borderId="11" xfId="44" applyFont="1" applyFill="1" applyBorder="1" applyAlignment="1">
      <alignment horizontal="center" vertical="center"/>
    </xf>
    <xf numFmtId="3" fontId="44" fillId="24" borderId="19" xfId="44" applyNumberFormat="1" applyFont="1" applyFill="1" applyBorder="1" applyAlignment="1">
      <alignment horizontal="right" vertical="center"/>
    </xf>
    <xf numFmtId="3" fontId="45" fillId="31" borderId="0" xfId="47" applyNumberFormat="1" applyFont="1" applyFill="1" applyAlignment="1">
      <alignment horizontal="right" vertical="center"/>
    </xf>
    <xf numFmtId="3" fontId="4" fillId="0" borderId="101" xfId="0" applyNumberFormat="1" applyFont="1" applyBorder="1" applyAlignment="1">
      <alignment horizontal="right" vertical="center"/>
    </xf>
    <xf numFmtId="3" fontId="4" fillId="25" borderId="100" xfId="0" applyNumberFormat="1" applyFont="1" applyFill="1" applyBorder="1" applyAlignment="1" applyProtection="1">
      <alignment horizontal="right" vertical="center"/>
      <protection locked="0"/>
    </xf>
    <xf numFmtId="3" fontId="4" fillId="25" borderId="106" xfId="0" applyNumberFormat="1" applyFont="1" applyFill="1" applyBorder="1" applyAlignment="1" applyProtection="1">
      <alignment horizontal="right" vertical="center"/>
      <protection locked="0"/>
    </xf>
    <xf numFmtId="3" fontId="4" fillId="25" borderId="116" xfId="0" applyNumberFormat="1" applyFont="1" applyFill="1" applyBorder="1" applyAlignment="1" applyProtection="1">
      <alignment horizontal="right" vertical="center"/>
      <protection locked="0"/>
    </xf>
    <xf numFmtId="1" fontId="4" fillId="0" borderId="28" xfId="0" applyNumberFormat="1" applyFont="1" applyBorder="1" applyAlignment="1">
      <alignment horizontal="center" vertical="center" wrapText="1"/>
    </xf>
    <xf numFmtId="1" fontId="4" fillId="0" borderId="117" xfId="0" applyNumberFormat="1" applyFont="1" applyBorder="1" applyAlignment="1">
      <alignment horizontal="center" vertical="center" wrapText="1"/>
    </xf>
    <xf numFmtId="0" fontId="8" fillId="0" borderId="118" xfId="0" applyFont="1" applyBorder="1" applyAlignment="1">
      <alignment horizontal="center"/>
    </xf>
    <xf numFmtId="0" fontId="8" fillId="0" borderId="76" xfId="0" applyFont="1" applyBorder="1" applyAlignment="1">
      <alignment horizontal="center"/>
    </xf>
    <xf numFmtId="0" fontId="43" fillId="24" borderId="43" xfId="0" applyFont="1" applyFill="1" applyBorder="1" applyAlignment="1">
      <alignment vertical="center"/>
    </xf>
    <xf numFmtId="0" fontId="43" fillId="24" borderId="11" xfId="0" applyFont="1" applyFill="1" applyBorder="1" applyAlignment="1">
      <alignment vertical="center"/>
    </xf>
    <xf numFmtId="164" fontId="4" fillId="0" borderId="35" xfId="54" applyFont="1" applyBorder="1" applyAlignment="1">
      <alignment horizontal="center" vertical="center"/>
    </xf>
    <xf numFmtId="0" fontId="43" fillId="24" borderId="28" xfId="0" applyFont="1" applyFill="1" applyBorder="1" applyAlignment="1">
      <alignment horizontal="center" vertical="center"/>
    </xf>
    <xf numFmtId="0" fontId="43" fillId="28" borderId="35" xfId="0" applyFont="1" applyFill="1" applyBorder="1" applyAlignment="1">
      <alignment horizontal="center" vertical="center"/>
    </xf>
    <xf numFmtId="10" fontId="43" fillId="31" borderId="43" xfId="0" applyNumberFormat="1" applyFont="1" applyFill="1" applyBorder="1" applyAlignment="1">
      <alignment vertical="center"/>
    </xf>
    <xf numFmtId="10" fontId="43" fillId="31" borderId="11" xfId="0" applyNumberFormat="1" applyFont="1" applyFill="1" applyBorder="1" applyAlignment="1">
      <alignment vertical="center"/>
    </xf>
    <xf numFmtId="10" fontId="4" fillId="24" borderId="90" xfId="0" applyNumberFormat="1" applyFont="1" applyFill="1" applyBorder="1" applyAlignment="1">
      <alignment vertical="center"/>
    </xf>
    <xf numFmtId="10" fontId="4" fillId="24" borderId="44" xfId="0" applyNumberFormat="1" applyFont="1" applyFill="1" applyBorder="1" applyAlignment="1">
      <alignment vertical="center"/>
    </xf>
    <xf numFmtId="10" fontId="4" fillId="24" borderId="108" xfId="0" applyNumberFormat="1" applyFont="1" applyFill="1" applyBorder="1" applyAlignment="1">
      <alignment vertical="center"/>
    </xf>
    <xf numFmtId="0" fontId="8" fillId="0" borderId="56" xfId="0" applyFont="1" applyBorder="1" applyAlignment="1">
      <alignment horizontal="center"/>
    </xf>
    <xf numFmtId="0" fontId="43" fillId="24" borderId="119" xfId="0" applyFont="1" applyFill="1" applyBorder="1" applyAlignment="1">
      <alignment horizontal="center" vertical="center" wrapText="1"/>
    </xf>
    <xf numFmtId="0" fontId="43" fillId="24" borderId="98" xfId="0" applyFont="1" applyFill="1" applyBorder="1" applyAlignment="1">
      <alignment horizontal="center" vertical="center" wrapText="1"/>
    </xf>
    <xf numFmtId="0" fontId="44" fillId="0" borderId="10" xfId="0" applyFont="1" applyBorder="1" applyAlignment="1">
      <alignment horizontal="left" vertical="center" wrapText="1"/>
    </xf>
    <xf numFmtId="0" fontId="44" fillId="28" borderId="79" xfId="0" applyFont="1" applyFill="1" applyBorder="1" applyAlignment="1">
      <alignment horizontal="left" vertical="center" wrapText="1"/>
    </xf>
    <xf numFmtId="3" fontId="4" fillId="28" borderId="11" xfId="0" applyNumberFormat="1" applyFont="1" applyFill="1" applyBorder="1" applyAlignment="1" applyProtection="1">
      <alignment horizontal="right" vertical="center" wrapText="1"/>
      <protection locked="0"/>
    </xf>
    <xf numFmtId="3" fontId="4" fillId="28" borderId="12" xfId="0" applyNumberFormat="1" applyFont="1" applyFill="1" applyBorder="1" applyAlignment="1" applyProtection="1">
      <alignment horizontal="right" vertical="center" wrapText="1"/>
      <protection locked="0"/>
    </xf>
    <xf numFmtId="0" fontId="44" fillId="24" borderId="11" xfId="0" applyFont="1" applyFill="1" applyBorder="1" applyAlignment="1">
      <alignment vertical="center" wrapText="1"/>
    </xf>
    <xf numFmtId="49" fontId="4" fillId="0" borderId="38" xfId="0" applyNumberFormat="1" applyFont="1" applyBorder="1" applyAlignment="1">
      <alignment horizontal="center" vertical="center"/>
    </xf>
    <xf numFmtId="164" fontId="4" fillId="0" borderId="28" xfId="54" applyFont="1" applyBorder="1" applyAlignment="1">
      <alignment horizontal="center" vertical="center" wrapText="1"/>
    </xf>
    <xf numFmtId="164" fontId="4" fillId="0" borderId="117" xfId="54" applyFont="1" applyBorder="1" applyAlignment="1">
      <alignment horizontal="center" vertical="center" wrapText="1"/>
    </xf>
    <xf numFmtId="0" fontId="4" fillId="0" borderId="77" xfId="0" applyFont="1" applyBorder="1" applyAlignment="1">
      <alignment horizontal="center" vertical="center" wrapText="1"/>
    </xf>
    <xf numFmtId="164" fontId="4" fillId="0" borderId="120" xfId="54" applyFont="1" applyBorder="1" applyAlignment="1">
      <alignment horizontal="center" vertical="center" wrapText="1"/>
    </xf>
    <xf numFmtId="0" fontId="4" fillId="0" borderId="121" xfId="0" applyFont="1" applyBorder="1" applyAlignment="1">
      <alignment horizontal="center" vertical="center" wrapText="1"/>
    </xf>
    <xf numFmtId="9" fontId="4" fillId="28" borderId="12" xfId="0" applyNumberFormat="1" applyFont="1" applyFill="1" applyBorder="1" applyAlignment="1" applyProtection="1">
      <alignment horizontal="right" vertical="center" wrapText="1"/>
      <protection locked="0"/>
    </xf>
    <xf numFmtId="9" fontId="4" fillId="28" borderId="11" xfId="0" applyNumberFormat="1" applyFont="1" applyFill="1" applyBorder="1" applyAlignment="1" applyProtection="1">
      <alignment horizontal="right" vertical="center" wrapText="1"/>
      <protection locked="0"/>
    </xf>
    <xf numFmtId="3" fontId="4" fillId="0" borderId="102" xfId="0" applyNumberFormat="1" applyFont="1" applyBorder="1"/>
    <xf numFmtId="49" fontId="4" fillId="0" borderId="27" xfId="0" applyNumberFormat="1" applyFont="1" applyBorder="1" applyAlignment="1">
      <alignment horizontal="center" vertical="center"/>
    </xf>
    <xf numFmtId="3" fontId="4" fillId="25" borderId="122" xfId="0" applyNumberFormat="1" applyFont="1" applyFill="1" applyBorder="1" applyAlignment="1" applyProtection="1">
      <alignment horizontal="right" vertical="center"/>
      <protection locked="0"/>
    </xf>
    <xf numFmtId="3" fontId="4" fillId="28" borderId="19" xfId="0" applyNumberFormat="1" applyFont="1" applyFill="1" applyBorder="1" applyAlignment="1" applyProtection="1">
      <alignment horizontal="right" vertical="center"/>
      <protection locked="0"/>
    </xf>
    <xf numFmtId="3" fontId="4" fillId="28" borderId="116" xfId="0" applyNumberFormat="1" applyFont="1" applyFill="1" applyBorder="1" applyAlignment="1" applyProtection="1">
      <alignment horizontal="right" vertical="center"/>
      <protection locked="0"/>
    </xf>
    <xf numFmtId="0" fontId="4" fillId="0" borderId="41" xfId="0" applyFont="1" applyBorder="1" applyAlignment="1">
      <alignment vertical="center" wrapText="1"/>
    </xf>
    <xf numFmtId="0" fontId="4" fillId="0" borderId="42" xfId="0" applyFont="1" applyBorder="1" applyAlignment="1">
      <alignment vertical="center" wrapText="1"/>
    </xf>
    <xf numFmtId="0" fontId="4" fillId="0" borderId="43" xfId="0" applyFont="1" applyBorder="1" applyAlignment="1">
      <alignment horizontal="center" vertical="center"/>
    </xf>
    <xf numFmtId="165" fontId="7" fillId="26" borderId="39" xfId="55" applyFont="1" applyFill="1" applyBorder="1" applyAlignment="1">
      <alignment vertical="center"/>
    </xf>
    <xf numFmtId="0" fontId="4" fillId="0" borderId="39" xfId="0" applyFont="1" applyBorder="1" applyAlignment="1">
      <alignment vertical="center"/>
    </xf>
    <xf numFmtId="3" fontId="0" fillId="0" borderId="0" xfId="0" applyNumberFormat="1"/>
    <xf numFmtId="3" fontId="0" fillId="0" borderId="105" xfId="0" applyNumberFormat="1" applyBorder="1"/>
    <xf numFmtId="3" fontId="4" fillId="0" borderId="0" xfId="0" applyNumberFormat="1" applyFont="1" applyAlignment="1">
      <alignment vertical="center" wrapText="1"/>
    </xf>
    <xf numFmtId="3" fontId="4" fillId="28" borderId="48" xfId="0" applyNumberFormat="1" applyFont="1" applyFill="1" applyBorder="1" applyAlignment="1">
      <alignment horizontal="right"/>
    </xf>
    <xf numFmtId="3" fontId="30" fillId="0" borderId="105" xfId="0" applyNumberFormat="1" applyFont="1" applyBorder="1" applyAlignment="1">
      <alignment horizontal="right"/>
    </xf>
    <xf numFmtId="3" fontId="8" fillId="0" borderId="28" xfId="0" applyNumberFormat="1" applyFont="1" applyBorder="1" applyAlignment="1">
      <alignment horizontal="center"/>
    </xf>
    <xf numFmtId="3" fontId="8" fillId="0" borderId="35" xfId="0" applyNumberFormat="1" applyFont="1" applyBorder="1" applyAlignment="1">
      <alignment horizontal="center"/>
    </xf>
    <xf numFmtId="10" fontId="4" fillId="0" borderId="34" xfId="0" applyNumberFormat="1" applyFont="1" applyBorder="1" applyAlignment="1">
      <alignment vertical="center"/>
    </xf>
    <xf numFmtId="0" fontId="4" fillId="24" borderId="0" xfId="0" applyFont="1" applyFill="1"/>
    <xf numFmtId="0" fontId="48" fillId="0" borderId="0" xfId="0" applyFont="1"/>
    <xf numFmtId="3" fontId="44" fillId="25" borderId="11" xfId="0" applyNumberFormat="1" applyFont="1" applyFill="1" applyBorder="1" applyAlignment="1" applyProtection="1">
      <alignment horizontal="right" vertical="center" wrapText="1"/>
      <protection locked="0"/>
    </xf>
    <xf numFmtId="0" fontId="4" fillId="24" borderId="35" xfId="0" applyFont="1" applyFill="1" applyBorder="1" applyAlignment="1">
      <alignment vertical="center"/>
    </xf>
    <xf numFmtId="0" fontId="44" fillId="28" borderId="11" xfId="0" applyFont="1" applyFill="1" applyBorder="1" applyAlignment="1">
      <alignment horizontal="left" vertical="center" wrapText="1"/>
    </xf>
    <xf numFmtId="10" fontId="4" fillId="31" borderId="48" xfId="0" applyNumberFormat="1" applyFont="1" applyFill="1" applyBorder="1" applyAlignment="1">
      <alignment horizontal="right" vertical="center"/>
    </xf>
    <xf numFmtId="3" fontId="49" fillId="25" borderId="86" xfId="0" applyNumberFormat="1" applyFont="1" applyFill="1" applyBorder="1" applyAlignment="1" applyProtection="1">
      <alignment vertical="center"/>
      <protection locked="0"/>
    </xf>
    <xf numFmtId="3" fontId="50" fillId="0" borderId="0" xfId="0" applyNumberFormat="1" applyFont="1"/>
    <xf numFmtId="0" fontId="50" fillId="0" borderId="0" xfId="0" applyFont="1"/>
    <xf numFmtId="3" fontId="8" fillId="0" borderId="0" xfId="0" applyNumberFormat="1" applyFont="1" applyAlignment="1">
      <alignment horizontal="center"/>
    </xf>
    <xf numFmtId="3" fontId="4" fillId="0" borderId="34" xfId="0" applyNumberFormat="1" applyFont="1" applyBorder="1" applyAlignment="1">
      <alignment vertical="center"/>
    </xf>
    <xf numFmtId="0" fontId="51" fillId="0" borderId="0" xfId="0" applyFont="1" applyAlignment="1">
      <alignment vertical="center"/>
    </xf>
    <xf numFmtId="170" fontId="4" fillId="0" borderId="0" xfId="0" applyNumberFormat="1" applyFont="1" applyAlignment="1">
      <alignment vertical="center"/>
    </xf>
    <xf numFmtId="2" fontId="38" fillId="0" borderId="0" xfId="0" applyNumberFormat="1" applyFont="1"/>
    <xf numFmtId="174" fontId="8" fillId="0" borderId="0" xfId="0" applyNumberFormat="1" applyFont="1"/>
    <xf numFmtId="164" fontId="4" fillId="0" borderId="0" xfId="54" applyFont="1" applyAlignment="1">
      <alignment vertical="center"/>
    </xf>
    <xf numFmtId="49" fontId="44" fillId="24" borderId="15" xfId="44" applyNumberFormat="1" applyFont="1" applyFill="1" applyBorder="1" applyAlignment="1">
      <alignment horizontal="center" vertical="center" wrapText="1"/>
    </xf>
    <xf numFmtId="10" fontId="4" fillId="28" borderId="107" xfId="0" applyNumberFormat="1" applyFont="1" applyFill="1" applyBorder="1" applyAlignment="1">
      <alignment vertical="center"/>
    </xf>
    <xf numFmtId="10" fontId="4" fillId="28" borderId="96" xfId="0" applyNumberFormat="1" applyFont="1" applyFill="1" applyBorder="1" applyAlignment="1">
      <alignment vertical="center"/>
    </xf>
    <xf numFmtId="164" fontId="4" fillId="0" borderId="40" xfId="54" applyFont="1" applyBorder="1" applyAlignment="1">
      <alignment horizontal="center" vertical="center"/>
    </xf>
    <xf numFmtId="49" fontId="4" fillId="0" borderId="40" xfId="0" applyNumberFormat="1" applyFont="1" applyBorder="1" applyAlignment="1">
      <alignment horizontal="center" vertical="center" wrapText="1"/>
    </xf>
    <xf numFmtId="164" fontId="4" fillId="0" borderId="126" xfId="54" applyFont="1" applyBorder="1" applyAlignment="1">
      <alignment horizontal="center" vertical="center" wrapText="1"/>
    </xf>
    <xf numFmtId="49" fontId="4" fillId="24" borderId="127" xfId="0" applyNumberFormat="1" applyFont="1" applyFill="1" applyBorder="1" applyAlignment="1">
      <alignment horizontal="center" vertical="center"/>
    </xf>
    <xf numFmtId="0" fontId="43" fillId="24" borderId="93" xfId="0" applyFont="1" applyFill="1" applyBorder="1" applyAlignment="1">
      <alignment horizontal="center" vertical="center"/>
    </xf>
    <xf numFmtId="0" fontId="43" fillId="24" borderId="89" xfId="0" applyFont="1" applyFill="1" applyBorder="1" applyAlignment="1">
      <alignment horizontal="center" vertical="center"/>
    </xf>
    <xf numFmtId="0" fontId="43" fillId="24" borderId="91" xfId="0" applyFont="1" applyFill="1" applyBorder="1" applyAlignment="1">
      <alignment horizontal="center" vertical="center"/>
    </xf>
    <xf numFmtId="0" fontId="43" fillId="24" borderId="128" xfId="0" applyFont="1" applyFill="1" applyBorder="1" applyAlignment="1">
      <alignment horizontal="center" vertical="center"/>
    </xf>
    <xf numFmtId="0" fontId="43" fillId="24" borderId="89" xfId="0" applyFont="1" applyFill="1" applyBorder="1" applyAlignment="1">
      <alignment horizontal="center" vertical="center" wrapText="1"/>
    </xf>
    <xf numFmtId="0" fontId="43" fillId="24" borderId="91" xfId="0" applyFont="1" applyFill="1" applyBorder="1" applyAlignment="1">
      <alignment horizontal="center" vertical="center" wrapText="1"/>
    </xf>
    <xf numFmtId="0" fontId="44" fillId="0" borderId="0" xfId="0" applyFont="1" applyAlignment="1">
      <alignment horizontal="center"/>
    </xf>
    <xf numFmtId="0" fontId="44" fillId="24" borderId="0" xfId="48" applyFont="1" applyFill="1" applyAlignment="1">
      <alignment vertical="center"/>
    </xf>
    <xf numFmtId="0" fontId="44" fillId="0" borderId="0" xfId="0" applyFont="1" applyAlignment="1">
      <alignment horizontal="left" vertical="center"/>
    </xf>
    <xf numFmtId="49" fontId="44" fillId="0" borderId="0" xfId="0" applyNumberFormat="1" applyFont="1" applyAlignment="1">
      <alignment vertical="center"/>
    </xf>
    <xf numFmtId="2" fontId="44" fillId="0" borderId="0" xfId="0" applyNumberFormat="1" applyFont="1" applyAlignment="1">
      <alignment horizontal="left" vertical="center"/>
    </xf>
    <xf numFmtId="0" fontId="44" fillId="24" borderId="0" xfId="48" applyFont="1" applyFill="1" applyAlignment="1">
      <alignment horizontal="left" vertical="center"/>
    </xf>
    <xf numFmtId="0" fontId="44" fillId="0" borderId="0" xfId="0" applyFont="1" applyAlignment="1">
      <alignment horizontal="center" vertical="center"/>
    </xf>
    <xf numFmtId="0" fontId="44" fillId="24" borderId="0" xfId="48" applyFont="1" applyFill="1" applyAlignment="1">
      <alignment horizontal="center" vertical="center"/>
    </xf>
    <xf numFmtId="164" fontId="44" fillId="24" borderId="0" xfId="54" applyFont="1" applyFill="1" applyAlignment="1">
      <alignment horizontal="left" vertical="center"/>
    </xf>
    <xf numFmtId="0" fontId="44" fillId="24" borderId="0" xfId="48" applyFont="1" applyFill="1" applyAlignment="1">
      <alignment horizontal="right" vertical="center"/>
    </xf>
    <xf numFmtId="164" fontId="44" fillId="24" borderId="117" xfId="54" applyFont="1" applyFill="1" applyBorder="1" applyAlignment="1">
      <alignment horizontal="center" vertical="center"/>
    </xf>
    <xf numFmtId="1" fontId="44" fillId="24" borderId="115" xfId="48" applyNumberFormat="1" applyFont="1" applyFill="1" applyBorder="1" applyAlignment="1">
      <alignment horizontal="center" vertical="center" wrapText="1"/>
    </xf>
    <xf numFmtId="0" fontId="44" fillId="24" borderId="27" xfId="48" applyFont="1" applyFill="1" applyBorder="1" applyAlignment="1">
      <alignment horizontal="center" vertical="center" wrapText="1"/>
    </xf>
    <xf numFmtId="0" fontId="44" fillId="24" borderId="43" xfId="48" applyFont="1" applyFill="1" applyBorder="1" applyAlignment="1">
      <alignment horizontal="left" vertical="center" wrapText="1"/>
    </xf>
    <xf numFmtId="3" fontId="44" fillId="25" borderId="88" xfId="54" applyNumberFormat="1" applyFont="1" applyFill="1" applyBorder="1" applyAlignment="1">
      <alignment horizontal="right" vertical="center"/>
    </xf>
    <xf numFmtId="0" fontId="44" fillId="24" borderId="17" xfId="48" applyFont="1" applyFill="1" applyBorder="1" applyAlignment="1">
      <alignment horizontal="center" vertical="center"/>
    </xf>
    <xf numFmtId="164" fontId="44" fillId="24" borderId="12" xfId="54" applyFont="1" applyFill="1" applyBorder="1" applyAlignment="1">
      <alignment horizontal="left" vertical="center" wrapText="1"/>
    </xf>
    <xf numFmtId="3" fontId="44" fillId="25" borderId="46" xfId="48" applyNumberFormat="1" applyFont="1" applyFill="1" applyBorder="1" applyAlignment="1">
      <alignment horizontal="right" vertical="center"/>
    </xf>
    <xf numFmtId="0" fontId="44" fillId="24" borderId="25" xfId="48" applyFont="1" applyFill="1" applyBorder="1" applyAlignment="1">
      <alignment horizontal="center" vertical="center"/>
    </xf>
    <xf numFmtId="164" fontId="44" fillId="24" borderId="11" xfId="54" applyFont="1" applyFill="1" applyBorder="1" applyAlignment="1">
      <alignment horizontal="left" vertical="center" wrapText="1"/>
    </xf>
    <xf numFmtId="3" fontId="44" fillId="25" borderId="48" xfId="48" applyNumberFormat="1" applyFont="1" applyFill="1" applyBorder="1" applyAlignment="1">
      <alignment horizontal="right" vertical="center"/>
    </xf>
    <xf numFmtId="0" fontId="44" fillId="24" borderId="15" xfId="48" applyFont="1" applyFill="1" applyBorder="1" applyAlignment="1">
      <alignment horizontal="center" vertical="center"/>
    </xf>
    <xf numFmtId="164" fontId="44" fillId="24" borderId="13" xfId="54" applyFont="1" applyFill="1" applyBorder="1" applyAlignment="1">
      <alignment horizontal="left" vertical="center" wrapText="1"/>
    </xf>
    <xf numFmtId="3" fontId="44" fillId="24" borderId="48" xfId="48" applyNumberFormat="1" applyFont="1" applyFill="1" applyBorder="1" applyAlignment="1">
      <alignment horizontal="right" vertical="center"/>
    </xf>
    <xf numFmtId="0" fontId="44" fillId="24" borderId="11" xfId="48" applyFont="1" applyFill="1" applyBorder="1" applyAlignment="1">
      <alignment horizontal="left" vertical="center" wrapText="1"/>
    </xf>
    <xf numFmtId="3" fontId="44" fillId="25" borderId="95" xfId="48" applyNumberFormat="1" applyFont="1" applyFill="1" applyBorder="1" applyAlignment="1">
      <alignment horizontal="right" vertical="center"/>
    </xf>
    <xf numFmtId="3" fontId="44" fillId="24" borderId="95" xfId="48" applyNumberFormat="1" applyFont="1" applyFill="1" applyBorder="1" applyAlignment="1">
      <alignment horizontal="right" vertical="center"/>
    </xf>
    <xf numFmtId="0" fontId="44" fillId="24" borderId="24" xfId="48" applyFont="1" applyFill="1" applyBorder="1" applyAlignment="1">
      <alignment horizontal="center" vertical="center"/>
    </xf>
    <xf numFmtId="0" fontId="44" fillId="24" borderId="19" xfId="48" applyFont="1" applyFill="1" applyBorder="1" applyAlignment="1">
      <alignment vertical="center"/>
    </xf>
    <xf numFmtId="3" fontId="44" fillId="24" borderId="20" xfId="48" applyNumberFormat="1" applyFont="1" applyFill="1" applyBorder="1" applyAlignment="1">
      <alignment horizontal="right" vertical="center"/>
    </xf>
    <xf numFmtId="0" fontId="52" fillId="0" borderId="0" xfId="0" applyFont="1"/>
    <xf numFmtId="0" fontId="44" fillId="0" borderId="0" xfId="0" applyFont="1" applyAlignment="1">
      <alignment vertical="center"/>
    </xf>
    <xf numFmtId="49" fontId="44" fillId="24" borderId="0" xfId="0" applyNumberFormat="1" applyFont="1" applyFill="1" applyAlignment="1">
      <alignment vertical="center"/>
    </xf>
    <xf numFmtId="0" fontId="44" fillId="24" borderId="0" xfId="0" applyFont="1" applyFill="1" applyAlignment="1">
      <alignment vertical="center"/>
    </xf>
    <xf numFmtId="4" fontId="44" fillId="0" borderId="0" xfId="0" applyNumberFormat="1" applyFont="1" applyAlignment="1">
      <alignment vertical="center"/>
    </xf>
    <xf numFmtId="3" fontId="44" fillId="0" borderId="0" xfId="0" applyNumberFormat="1" applyFont="1" applyAlignment="1">
      <alignment vertical="center"/>
    </xf>
    <xf numFmtId="4" fontId="44" fillId="0" borderId="0" xfId="0" applyNumberFormat="1" applyFont="1"/>
    <xf numFmtId="0" fontId="44" fillId="0" borderId="18" xfId="0" applyFont="1" applyBorder="1" applyAlignment="1">
      <alignment horizontal="right" vertical="center"/>
    </xf>
    <xf numFmtId="0" fontId="44" fillId="0" borderId="35" xfId="0" applyFont="1" applyBorder="1" applyAlignment="1">
      <alignment horizontal="center" vertical="center" wrapText="1"/>
    </xf>
    <xf numFmtId="0" fontId="44" fillId="0" borderId="22" xfId="0" applyFont="1" applyBorder="1" applyAlignment="1">
      <alignment horizontal="center" vertical="center" wrapText="1"/>
    </xf>
    <xf numFmtId="0" fontId="44" fillId="0" borderId="32" xfId="0" applyFont="1" applyBorder="1" applyAlignment="1">
      <alignment horizontal="center" vertical="center" wrapText="1"/>
    </xf>
    <xf numFmtId="0" fontId="53" fillId="0" borderId="35" xfId="0" applyFont="1" applyBorder="1" applyAlignment="1">
      <alignment horizontal="center" vertical="center" wrapText="1"/>
    </xf>
    <xf numFmtId="49" fontId="44" fillId="0" borderId="0" xfId="0" applyNumberFormat="1" applyFont="1"/>
    <xf numFmtId="49" fontId="44" fillId="0" borderId="31" xfId="0" applyNumberFormat="1" applyFont="1" applyBorder="1" applyAlignment="1">
      <alignment horizontal="center" vertical="center"/>
    </xf>
    <xf numFmtId="49" fontId="44" fillId="0" borderId="10" xfId="0" applyNumberFormat="1" applyFont="1" applyBorder="1" applyAlignment="1">
      <alignment horizontal="center" vertical="center" wrapText="1"/>
    </xf>
    <xf numFmtId="49" fontId="44" fillId="0" borderId="10" xfId="0" applyNumberFormat="1" applyFont="1" applyBorder="1" applyAlignment="1">
      <alignment horizontal="center" vertical="center"/>
    </xf>
    <xf numFmtId="49" fontId="44" fillId="0" borderId="23" xfId="0" applyNumberFormat="1" applyFont="1" applyBorder="1" applyAlignment="1">
      <alignment horizontal="center" vertical="center" wrapText="1"/>
    </xf>
    <xf numFmtId="49" fontId="44" fillId="0" borderId="29" xfId="0" applyNumberFormat="1" applyFont="1" applyBorder="1" applyAlignment="1">
      <alignment horizontal="center" vertical="center"/>
    </xf>
    <xf numFmtId="3" fontId="54" fillId="0" borderId="21" xfId="0" applyNumberFormat="1" applyFont="1" applyBorder="1" applyAlignment="1">
      <alignment horizontal="right" vertical="center"/>
    </xf>
    <xf numFmtId="3" fontId="44" fillId="0" borderId="21" xfId="0" applyNumberFormat="1" applyFont="1" applyBorder="1" applyAlignment="1">
      <alignment horizontal="right" vertical="center"/>
    </xf>
    <xf numFmtId="3" fontId="44" fillId="0" borderId="35" xfId="0" applyNumberFormat="1" applyFont="1" applyBorder="1" applyAlignment="1">
      <alignment horizontal="right" vertical="center"/>
    </xf>
    <xf numFmtId="3" fontId="44" fillId="0" borderId="30" xfId="0" applyNumberFormat="1" applyFont="1" applyBorder="1" applyAlignment="1">
      <alignment horizontal="right" vertical="center"/>
    </xf>
    <xf numFmtId="3" fontId="44" fillId="0" borderId="101" xfId="0" applyNumberFormat="1" applyFont="1" applyBorder="1" applyAlignment="1">
      <alignment horizontal="right" vertical="center"/>
    </xf>
    <xf numFmtId="49" fontId="44" fillId="0" borderId="27" xfId="0" applyNumberFormat="1" applyFont="1" applyBorder="1" applyAlignment="1">
      <alignment horizontal="center" vertical="center" wrapText="1"/>
    </xf>
    <xf numFmtId="49" fontId="44" fillId="0" borderId="86" xfId="0" applyNumberFormat="1" applyFont="1" applyBorder="1" applyAlignment="1">
      <alignment horizontal="center" vertical="center" wrapText="1"/>
    </xf>
    <xf numFmtId="0" fontId="44" fillId="0" borderId="43" xfId="0" applyFont="1" applyBorder="1" applyAlignment="1">
      <alignment vertical="center" wrapText="1"/>
    </xf>
    <xf numFmtId="3" fontId="44" fillId="0" borderId="43" xfId="0" applyNumberFormat="1" applyFont="1" applyBorder="1"/>
    <xf numFmtId="3" fontId="44" fillId="0" borderId="11" xfId="0" applyNumberFormat="1" applyFont="1" applyBorder="1" applyAlignment="1">
      <alignment horizontal="right" vertical="center" wrapText="1"/>
    </xf>
    <xf numFmtId="3" fontId="44" fillId="0" borderId="43" xfId="0" applyNumberFormat="1" applyFont="1" applyBorder="1" applyAlignment="1">
      <alignment horizontal="right" vertical="center" wrapText="1"/>
    </xf>
    <xf numFmtId="3" fontId="44" fillId="0" borderId="12" xfId="0" applyNumberFormat="1" applyFont="1" applyBorder="1" applyAlignment="1">
      <alignment horizontal="right" vertical="center" wrapText="1"/>
    </xf>
    <xf numFmtId="3" fontId="44" fillId="0" borderId="48" xfId="0" applyNumberFormat="1" applyFont="1" applyBorder="1" applyAlignment="1">
      <alignment horizontal="right" vertical="center" wrapText="1"/>
    </xf>
    <xf numFmtId="0" fontId="44" fillId="0" borderId="0" xfId="0" applyFont="1" applyProtection="1">
      <protection locked="0"/>
    </xf>
    <xf numFmtId="49" fontId="44" fillId="0" borderId="17" xfId="0" applyNumberFormat="1" applyFont="1" applyBorder="1" applyAlignment="1" applyProtection="1">
      <alignment horizontal="center" vertical="center" wrapText="1"/>
      <protection locked="0"/>
    </xf>
    <xf numFmtId="49" fontId="44" fillId="0" borderId="93" xfId="0" applyNumberFormat="1" applyFont="1" applyBorder="1" applyAlignment="1" applyProtection="1">
      <alignment horizontal="center" vertical="center" wrapText="1"/>
      <protection locked="0"/>
    </xf>
    <xf numFmtId="0" fontId="44" fillId="25" borderId="11" xfId="0" applyFont="1" applyFill="1" applyBorder="1" applyAlignment="1" applyProtection="1">
      <alignment vertical="center" wrapText="1"/>
      <protection locked="0"/>
    </xf>
    <xf numFmtId="3" fontId="44" fillId="25" borderId="12" xfId="0" applyNumberFormat="1" applyFont="1" applyFill="1" applyBorder="1" applyAlignment="1" applyProtection="1">
      <alignment horizontal="right" vertical="center" wrapText="1"/>
      <protection locked="0"/>
    </xf>
    <xf numFmtId="3" fontId="44" fillId="0" borderId="11" xfId="0" applyNumberFormat="1" applyFont="1" applyBorder="1" applyAlignment="1" applyProtection="1">
      <alignment horizontal="right" vertical="center"/>
      <protection locked="0"/>
    </xf>
    <xf numFmtId="3" fontId="44" fillId="25" borderId="11" xfId="0" applyNumberFormat="1" applyFont="1" applyFill="1" applyBorder="1" applyAlignment="1" applyProtection="1">
      <alignment horizontal="right" vertical="center"/>
      <protection locked="0"/>
    </xf>
    <xf numFmtId="3" fontId="44" fillId="24" borderId="11" xfId="0" applyNumberFormat="1" applyFont="1" applyFill="1" applyBorder="1" applyAlignment="1" applyProtection="1">
      <alignment horizontal="right" vertical="center"/>
      <protection locked="0"/>
    </xf>
    <xf numFmtId="3" fontId="44" fillId="0" borderId="48" xfId="0" applyNumberFormat="1" applyFont="1" applyBorder="1" applyAlignment="1" applyProtection="1">
      <alignment horizontal="right" vertical="center"/>
      <protection locked="0"/>
    </xf>
    <xf numFmtId="49" fontId="44" fillId="0" borderId="25" xfId="0" applyNumberFormat="1" applyFont="1" applyBorder="1" applyAlignment="1">
      <alignment horizontal="center" vertical="center" wrapText="1"/>
    </xf>
    <xf numFmtId="49" fontId="44" fillId="0" borderId="89" xfId="0" applyNumberFormat="1" applyFont="1" applyBorder="1" applyAlignment="1">
      <alignment horizontal="center" vertical="center" wrapText="1"/>
    </xf>
    <xf numFmtId="0" fontId="44" fillId="0" borderId="11" xfId="0" applyFont="1" applyBorder="1" applyAlignment="1">
      <alignment vertical="center" wrapText="1"/>
    </xf>
    <xf numFmtId="3" fontId="44" fillId="0" borderId="11" xfId="0" applyNumberFormat="1" applyFont="1" applyBorder="1" applyAlignment="1">
      <alignment horizontal="right" vertical="center"/>
    </xf>
    <xf numFmtId="3" fontId="44" fillId="0" borderId="48" xfId="0" applyNumberFormat="1" applyFont="1" applyBorder="1" applyAlignment="1">
      <alignment horizontal="right" vertical="center"/>
    </xf>
    <xf numFmtId="49" fontId="44" fillId="0" borderId="25" xfId="0" applyNumberFormat="1" applyFont="1" applyBorder="1" applyAlignment="1">
      <alignment horizontal="center" vertical="center"/>
    </xf>
    <xf numFmtId="49" fontId="44" fillId="0" borderId="89" xfId="0" applyNumberFormat="1" applyFont="1" applyBorder="1" applyAlignment="1">
      <alignment horizontal="center" vertical="center"/>
    </xf>
    <xf numFmtId="3" fontId="44" fillId="25" borderId="11" xfId="0" applyNumberFormat="1" applyFont="1" applyFill="1" applyBorder="1" applyAlignment="1">
      <alignment horizontal="right" vertical="center" wrapText="1"/>
    </xf>
    <xf numFmtId="3" fontId="44" fillId="25" borderId="11" xfId="0" applyNumberFormat="1" applyFont="1" applyFill="1" applyBorder="1" applyAlignment="1">
      <alignment horizontal="right" vertical="center"/>
    </xf>
    <xf numFmtId="3" fontId="44" fillId="24" borderId="11" xfId="0" applyNumberFormat="1" applyFont="1" applyFill="1" applyBorder="1" applyAlignment="1">
      <alignment horizontal="right" vertical="center"/>
    </xf>
    <xf numFmtId="3" fontId="44" fillId="25" borderId="11" xfId="0" applyNumberFormat="1" applyFont="1" applyFill="1" applyBorder="1" applyAlignment="1">
      <alignment horizontal="center" vertical="center"/>
    </xf>
    <xf numFmtId="0" fontId="44" fillId="25" borderId="11" xfId="0" applyFont="1" applyFill="1" applyBorder="1" applyAlignment="1">
      <alignment vertical="center" wrapText="1"/>
    </xf>
    <xf numFmtId="3" fontId="44" fillId="0" borderId="11" xfId="0" applyNumberFormat="1" applyFont="1" applyBorder="1" applyAlignment="1">
      <alignment horizontal="center" vertical="center"/>
    </xf>
    <xf numFmtId="0" fontId="44" fillId="0" borderId="89" xfId="0" applyFont="1" applyBorder="1" applyAlignment="1">
      <alignment vertical="center" wrapText="1"/>
    </xf>
    <xf numFmtId="49" fontId="44" fillId="0" borderId="25" xfId="0" applyNumberFormat="1" applyFont="1" applyBorder="1" applyAlignment="1" applyProtection="1">
      <alignment horizontal="center" vertical="center"/>
      <protection locked="0"/>
    </xf>
    <xf numFmtId="49" fontId="44" fillId="0" borderId="89" xfId="0" applyNumberFormat="1" applyFont="1" applyBorder="1" applyAlignment="1" applyProtection="1">
      <alignment horizontal="center" vertical="center" wrapText="1"/>
      <protection locked="0"/>
    </xf>
    <xf numFmtId="3" fontId="44" fillId="25" borderId="11" xfId="0" applyNumberFormat="1" applyFont="1" applyFill="1" applyBorder="1" applyAlignment="1" applyProtection="1">
      <alignment horizontal="center" vertical="center"/>
      <protection locked="0"/>
    </xf>
    <xf numFmtId="49" fontId="53" fillId="25" borderId="11" xfId="0" applyNumberFormat="1" applyFont="1" applyFill="1" applyBorder="1"/>
    <xf numFmtId="49" fontId="44" fillId="0" borderId="15" xfId="0" applyNumberFormat="1" applyFont="1" applyBorder="1" applyAlignment="1" applyProtection="1">
      <alignment horizontal="center" vertical="center"/>
      <protection locked="0"/>
    </xf>
    <xf numFmtId="0" fontId="44" fillId="25" borderId="13" xfId="0" applyFont="1" applyFill="1" applyBorder="1" applyAlignment="1" applyProtection="1">
      <alignment vertical="center" wrapText="1"/>
      <protection locked="0"/>
    </xf>
    <xf numFmtId="3" fontId="44" fillId="25" borderId="13" xfId="0" applyNumberFormat="1" applyFont="1" applyFill="1" applyBorder="1" applyAlignment="1" applyProtection="1">
      <alignment horizontal="right" vertical="center" wrapText="1"/>
      <protection locked="0"/>
    </xf>
    <xf numFmtId="3" fontId="44" fillId="25" borderId="13" xfId="0" applyNumberFormat="1" applyFont="1" applyFill="1" applyBorder="1" applyAlignment="1" applyProtection="1">
      <alignment horizontal="right" vertical="center"/>
      <protection locked="0"/>
    </xf>
    <xf numFmtId="3" fontId="44" fillId="0" borderId="13" xfId="0" applyNumberFormat="1" applyFont="1" applyBorder="1" applyAlignment="1" applyProtection="1">
      <alignment horizontal="right" vertical="center"/>
      <protection locked="0"/>
    </xf>
    <xf numFmtId="3" fontId="44" fillId="25" borderId="13" xfId="0" applyNumberFormat="1" applyFont="1" applyFill="1" applyBorder="1" applyAlignment="1" applyProtection="1">
      <alignment horizontal="center" vertical="center"/>
      <protection locked="0"/>
    </xf>
    <xf numFmtId="49" fontId="44" fillId="0" borderId="37" xfId="0" applyNumberFormat="1" applyFont="1" applyBorder="1" applyAlignment="1" applyProtection="1">
      <alignment horizontal="center" vertical="center" wrapText="1"/>
      <protection locked="0"/>
    </xf>
    <xf numFmtId="49" fontId="44" fillId="0" borderId="128" xfId="0" applyNumberFormat="1" applyFont="1" applyBorder="1" applyAlignment="1" applyProtection="1">
      <alignment horizontal="center" vertical="center" wrapText="1"/>
      <protection locked="0"/>
    </xf>
    <xf numFmtId="0" fontId="44" fillId="0" borderId="41" xfId="0" applyFont="1" applyBorder="1" applyAlignment="1" applyProtection="1">
      <alignment vertical="center" wrapText="1"/>
      <protection locked="0"/>
    </xf>
    <xf numFmtId="3" fontId="44" fillId="24" borderId="13" xfId="0" applyNumberFormat="1" applyFont="1" applyFill="1" applyBorder="1" applyAlignment="1" applyProtection="1">
      <alignment horizontal="right" vertical="center"/>
      <protection locked="0"/>
    </xf>
    <xf numFmtId="49" fontId="44" fillId="24" borderId="16" xfId="0" applyNumberFormat="1" applyFont="1" applyFill="1" applyBorder="1" applyAlignment="1">
      <alignment horizontal="center" vertical="center" wrapText="1"/>
    </xf>
    <xf numFmtId="49" fontId="44" fillId="24" borderId="23" xfId="0" applyNumberFormat="1" applyFont="1" applyFill="1" applyBorder="1" applyAlignment="1">
      <alignment horizontal="center" vertical="center" wrapText="1"/>
    </xf>
    <xf numFmtId="0" fontId="44" fillId="24" borderId="10" xfId="0" applyFont="1" applyFill="1" applyBorder="1" applyAlignment="1">
      <alignment vertical="center" wrapText="1"/>
    </xf>
    <xf numFmtId="3" fontId="44" fillId="0" borderId="10" xfId="0" applyNumberFormat="1" applyFont="1" applyBorder="1" applyAlignment="1">
      <alignment horizontal="right" vertical="center" wrapText="1"/>
    </xf>
    <xf numFmtId="3" fontId="44" fillId="0" borderId="29" xfId="0" applyNumberFormat="1" applyFont="1" applyBorder="1" applyAlignment="1">
      <alignment horizontal="right" vertical="center" wrapText="1"/>
    </xf>
    <xf numFmtId="0" fontId="44" fillId="24" borderId="0" xfId="0" applyFont="1" applyFill="1"/>
    <xf numFmtId="49" fontId="44" fillId="24" borderId="31" xfId="0" applyNumberFormat="1" applyFont="1" applyFill="1" applyBorder="1" applyAlignment="1">
      <alignment horizontal="center" vertical="center" wrapText="1"/>
    </xf>
    <xf numFmtId="49" fontId="44" fillId="24" borderId="21" xfId="0" applyNumberFormat="1" applyFont="1" applyFill="1" applyBorder="1" applyAlignment="1">
      <alignment horizontal="center" vertical="center" wrapText="1"/>
    </xf>
    <xf numFmtId="0" fontId="44" fillId="24" borderId="21" xfId="0" applyFont="1" applyFill="1" applyBorder="1" applyAlignment="1">
      <alignment vertical="center" wrapText="1"/>
    </xf>
    <xf numFmtId="3" fontId="54" fillId="24" borderId="21" xfId="0" applyNumberFormat="1" applyFont="1" applyFill="1" applyBorder="1" applyAlignment="1">
      <alignment horizontal="right" vertical="center" wrapText="1"/>
    </xf>
    <xf numFmtId="3" fontId="44" fillId="24" borderId="21" xfId="0" applyNumberFormat="1" applyFont="1" applyFill="1" applyBorder="1" applyAlignment="1">
      <alignment horizontal="right" vertical="center"/>
    </xf>
    <xf numFmtId="3" fontId="44" fillId="24" borderId="101" xfId="0" applyNumberFormat="1" applyFont="1" applyFill="1" applyBorder="1" applyAlignment="1">
      <alignment horizontal="right" vertical="center"/>
    </xf>
    <xf numFmtId="3" fontId="44" fillId="0" borderId="129" xfId="0" applyNumberFormat="1" applyFont="1" applyBorder="1" applyAlignment="1">
      <alignment horizontal="right" vertical="center"/>
    </xf>
    <xf numFmtId="49" fontId="44" fillId="0" borderId="27" xfId="0" applyNumberFormat="1" applyFont="1" applyBorder="1" applyAlignment="1" applyProtection="1">
      <alignment horizontal="center" vertical="center" wrapText="1"/>
      <protection locked="0"/>
    </xf>
    <xf numFmtId="49" fontId="44" fillId="0" borderId="86" xfId="0" applyNumberFormat="1" applyFont="1" applyBorder="1" applyAlignment="1" applyProtection="1">
      <alignment horizontal="center" vertical="center" wrapText="1"/>
      <protection locked="0"/>
    </xf>
    <xf numFmtId="0" fontId="44" fillId="0" borderId="86" xfId="0" applyFont="1" applyBorder="1" applyAlignment="1" applyProtection="1">
      <alignment vertical="center" wrapText="1"/>
      <protection locked="0"/>
    </xf>
    <xf numFmtId="3" fontId="44" fillId="0" borderId="43" xfId="0" applyNumberFormat="1" applyFont="1" applyBorder="1" applyAlignment="1" applyProtection="1">
      <alignment horizontal="right" vertical="center"/>
      <protection locked="0"/>
    </xf>
    <xf numFmtId="3" fontId="44" fillId="25" borderId="43" xfId="0" applyNumberFormat="1" applyFont="1" applyFill="1" applyBorder="1" applyAlignment="1" applyProtection="1">
      <alignment horizontal="right" vertical="center"/>
      <protection locked="0"/>
    </xf>
    <xf numFmtId="49" fontId="44" fillId="0" borderId="25" xfId="0" applyNumberFormat="1" applyFont="1" applyBorder="1" applyAlignment="1" applyProtection="1">
      <alignment horizontal="center" vertical="center" wrapText="1"/>
      <protection locked="0"/>
    </xf>
    <xf numFmtId="0" fontId="44" fillId="0" borderId="11" xfId="0" applyFont="1" applyBorder="1" applyAlignment="1" applyProtection="1">
      <alignment vertical="center" wrapText="1"/>
      <protection locked="0"/>
    </xf>
    <xf numFmtId="0" fontId="44" fillId="24" borderId="16" xfId="0" applyFont="1" applyFill="1" applyBorder="1" applyAlignment="1">
      <alignment horizontal="center" vertical="center" wrapText="1"/>
    </xf>
    <xf numFmtId="0" fontId="44" fillId="24" borderId="23" xfId="0" applyFont="1" applyFill="1" applyBorder="1" applyAlignment="1">
      <alignment horizontal="center" vertical="center" wrapText="1"/>
    </xf>
    <xf numFmtId="0" fontId="44" fillId="24" borderId="10" xfId="0" applyFont="1" applyFill="1" applyBorder="1" applyAlignment="1">
      <alignment horizontal="left" vertical="center" wrapText="1"/>
    </xf>
    <xf numFmtId="3" fontId="44" fillId="0" borderId="10" xfId="0" applyNumberFormat="1" applyFont="1" applyBorder="1" applyAlignment="1">
      <alignment horizontal="right" vertical="center"/>
    </xf>
    <xf numFmtId="3" fontId="44" fillId="0" borderId="29" xfId="0" applyNumberFormat="1" applyFont="1" applyBorder="1" applyAlignment="1">
      <alignment horizontal="right" vertical="center"/>
    </xf>
    <xf numFmtId="0" fontId="44" fillId="24" borderId="31" xfId="0" applyFont="1" applyFill="1" applyBorder="1" applyAlignment="1">
      <alignment horizontal="center" vertical="center" wrapText="1"/>
    </xf>
    <xf numFmtId="0" fontId="44" fillId="24" borderId="21" xfId="0" applyFont="1" applyFill="1" applyBorder="1" applyAlignment="1">
      <alignment horizontal="center" vertical="center" wrapText="1"/>
    </xf>
    <xf numFmtId="0" fontId="44" fillId="24" borderId="21" xfId="0" applyFont="1" applyFill="1" applyBorder="1" applyAlignment="1">
      <alignment horizontal="left" vertical="center" wrapText="1"/>
    </xf>
    <xf numFmtId="0" fontId="44" fillId="0" borderId="38" xfId="0" applyFont="1" applyBorder="1" applyAlignment="1">
      <alignment horizontal="center" vertical="center" wrapText="1"/>
    </xf>
    <xf numFmtId="0" fontId="44" fillId="0" borderId="130" xfId="0" applyFont="1" applyBorder="1" applyAlignment="1">
      <alignment horizontal="center" vertical="center" wrapText="1"/>
    </xf>
    <xf numFmtId="0" fontId="44" fillId="0" borderId="42" xfId="0" applyFont="1" applyBorder="1" applyAlignment="1">
      <alignment horizontal="left" vertical="center" wrapText="1"/>
    </xf>
    <xf numFmtId="3" fontId="44" fillId="24" borderId="130" xfId="0" applyNumberFormat="1" applyFont="1" applyFill="1" applyBorder="1" applyAlignment="1">
      <alignment horizontal="right" vertical="center"/>
    </xf>
    <xf numFmtId="3" fontId="44" fillId="28" borderId="130" xfId="0" applyNumberFormat="1" applyFont="1" applyFill="1" applyBorder="1" applyAlignment="1">
      <alignment horizontal="right" vertical="center"/>
    </xf>
    <xf numFmtId="3" fontId="44" fillId="24" borderId="130" xfId="0" applyNumberFormat="1" applyFont="1" applyFill="1" applyBorder="1" applyAlignment="1">
      <alignment horizontal="right" vertical="center" wrapText="1"/>
    </xf>
    <xf numFmtId="3" fontId="44" fillId="24" borderId="42" xfId="0" applyNumberFormat="1" applyFont="1" applyFill="1" applyBorder="1" applyAlignment="1">
      <alignment horizontal="right" vertical="center"/>
    </xf>
    <xf numFmtId="3" fontId="44" fillId="24" borderId="108" xfId="0" applyNumberFormat="1" applyFont="1" applyFill="1" applyBorder="1" applyAlignment="1">
      <alignment horizontal="right" vertical="center"/>
    </xf>
    <xf numFmtId="3" fontId="54" fillId="0" borderId="0" xfId="0" applyNumberFormat="1" applyFont="1" applyAlignment="1">
      <alignment horizontal="right" vertical="center"/>
    </xf>
    <xf numFmtId="3" fontId="44" fillId="0" borderId="0" xfId="0" applyNumberFormat="1" applyFont="1" applyAlignment="1">
      <alignment horizontal="right" vertical="center" wrapText="1"/>
    </xf>
    <xf numFmtId="3" fontId="53" fillId="0" borderId="0" xfId="0" applyNumberFormat="1" applyFont="1" applyAlignment="1">
      <alignment horizontal="right" vertical="center"/>
    </xf>
    <xf numFmtId="3" fontId="44" fillId="0" borderId="0" xfId="0" applyNumberFormat="1" applyFont="1" applyAlignment="1">
      <alignment horizontal="right" vertical="center"/>
    </xf>
    <xf numFmtId="0" fontId="55" fillId="0" borderId="0" xfId="0" applyFont="1" applyAlignment="1">
      <alignment vertical="center"/>
    </xf>
    <xf numFmtId="0" fontId="55" fillId="0" borderId="0" xfId="0" applyFont="1" applyAlignment="1">
      <alignment horizontal="left" vertical="center" wrapText="1"/>
    </xf>
    <xf numFmtId="3" fontId="54" fillId="24" borderId="0" xfId="0" applyNumberFormat="1" applyFont="1" applyFill="1" applyAlignment="1">
      <alignment horizontal="right" vertical="center"/>
    </xf>
    <xf numFmtId="3" fontId="44" fillId="24" borderId="0" xfId="0" applyNumberFormat="1" applyFont="1" applyFill="1" applyAlignment="1">
      <alignment horizontal="right" vertical="center" wrapText="1"/>
    </xf>
    <xf numFmtId="3" fontId="53" fillId="24" borderId="0" xfId="0" applyNumberFormat="1" applyFont="1" applyFill="1" applyAlignment="1">
      <alignment horizontal="right" vertical="center"/>
    </xf>
    <xf numFmtId="3" fontId="44" fillId="24" borderId="0" xfId="0" applyNumberFormat="1" applyFont="1" applyFill="1" applyAlignment="1">
      <alignment horizontal="right" vertical="center"/>
    </xf>
    <xf numFmtId="0" fontId="55" fillId="0" borderId="0" xfId="0" applyFont="1"/>
    <xf numFmtId="3" fontId="55" fillId="24" borderId="0" xfId="0" applyNumberFormat="1" applyFont="1" applyFill="1" applyAlignment="1">
      <alignment horizontal="right" vertical="center"/>
    </xf>
    <xf numFmtId="3" fontId="52" fillId="0" borderId="0" xfId="0" applyNumberFormat="1" applyFont="1"/>
    <xf numFmtId="0" fontId="55" fillId="0" borderId="0" xfId="0" applyFont="1" applyAlignment="1">
      <alignment horizontal="center" vertical="center" wrapText="1"/>
    </xf>
    <xf numFmtId="3" fontId="44" fillId="25" borderId="52" xfId="0" applyNumberFormat="1" applyFont="1" applyFill="1" applyBorder="1" applyAlignment="1" applyProtection="1">
      <alignment vertical="center"/>
      <protection locked="0"/>
    </xf>
    <xf numFmtId="2" fontId="52" fillId="0" borderId="0" xfId="0" applyNumberFormat="1" applyFont="1"/>
    <xf numFmtId="3" fontId="44" fillId="0" borderId="0" xfId="0" applyNumberFormat="1" applyFont="1"/>
    <xf numFmtId="3" fontId="4" fillId="31" borderId="106" xfId="0" applyNumberFormat="1" applyFont="1" applyFill="1" applyBorder="1" applyAlignment="1" applyProtection="1">
      <alignment horizontal="right" vertical="center"/>
      <protection locked="0"/>
    </xf>
    <xf numFmtId="3" fontId="4" fillId="31" borderId="13" xfId="0" applyNumberFormat="1" applyFont="1" applyFill="1" applyBorder="1" applyAlignment="1" applyProtection="1">
      <alignment horizontal="right" vertical="center"/>
      <protection locked="0"/>
    </xf>
    <xf numFmtId="0" fontId="44" fillId="0" borderId="0" xfId="0" applyFont="1" applyAlignment="1">
      <alignment horizontal="left"/>
    </xf>
    <xf numFmtId="0" fontId="44" fillId="24" borderId="0" xfId="0" applyFont="1" applyFill="1" applyAlignment="1">
      <alignment horizontal="center"/>
    </xf>
    <xf numFmtId="164" fontId="44" fillId="0" borderId="0" xfId="54" applyFont="1" applyAlignment="1">
      <alignment horizontal="center"/>
    </xf>
    <xf numFmtId="164" fontId="44" fillId="0" borderId="0" xfId="54" applyFont="1" applyAlignment="1">
      <alignment horizontal="left"/>
    </xf>
    <xf numFmtId="0" fontId="44" fillId="0" borderId="0" xfId="0" applyFont="1" applyAlignment="1">
      <alignment horizontal="right"/>
    </xf>
    <xf numFmtId="0" fontId="44" fillId="0" borderId="50" xfId="0" applyFont="1" applyBorder="1" applyAlignment="1">
      <alignment horizontal="center" vertical="center" wrapText="1"/>
    </xf>
    <xf numFmtId="164" fontId="44" fillId="0" borderId="36" xfId="54" applyFont="1" applyBorder="1" applyAlignment="1">
      <alignment horizontal="left" wrapText="1"/>
    </xf>
    <xf numFmtId="3" fontId="44" fillId="25" borderId="77" xfId="0" applyNumberFormat="1" applyFont="1" applyFill="1" applyBorder="1" applyAlignment="1" applyProtection="1">
      <alignment horizontal="right" vertical="center"/>
      <protection locked="0"/>
    </xf>
    <xf numFmtId="3" fontId="44" fillId="25" borderId="34" xfId="0" applyNumberFormat="1" applyFont="1" applyFill="1" applyBorder="1" applyAlignment="1" applyProtection="1">
      <alignment horizontal="right" vertical="center"/>
      <protection locked="0"/>
    </xf>
    <xf numFmtId="0" fontId="44" fillId="0" borderId="25" xfId="0" applyFont="1" applyBorder="1" applyAlignment="1">
      <alignment horizontal="center" vertical="center" wrapText="1"/>
    </xf>
    <xf numFmtId="164" fontId="44" fillId="0" borderId="11" xfId="54" applyFont="1" applyBorder="1" applyAlignment="1">
      <alignment horizontal="left" wrapText="1"/>
    </xf>
    <xf numFmtId="3" fontId="44" fillId="25" borderId="90" xfId="0" applyNumberFormat="1" applyFont="1" applyFill="1" applyBorder="1" applyAlignment="1" applyProtection="1">
      <alignment horizontal="right" vertical="center"/>
      <protection locked="0"/>
    </xf>
    <xf numFmtId="3" fontId="44" fillId="25" borderId="48" xfId="0" applyNumberFormat="1" applyFont="1" applyFill="1" applyBorder="1" applyAlignment="1" applyProtection="1">
      <alignment horizontal="right" vertical="center"/>
      <protection locked="0"/>
    </xf>
    <xf numFmtId="164" fontId="44" fillId="0" borderId="11" xfId="54" applyFont="1" applyBorder="1" applyAlignment="1">
      <alignment horizontal="left" vertical="center" wrapText="1"/>
    </xf>
    <xf numFmtId="0" fontId="44" fillId="0" borderId="37" xfId="0" applyFont="1" applyBorder="1" applyAlignment="1">
      <alignment horizontal="center" vertical="center" wrapText="1"/>
    </xf>
    <xf numFmtId="164" fontId="44" fillId="0" borderId="41" xfId="54" applyFont="1" applyBorder="1" applyAlignment="1">
      <alignment horizontal="left" vertical="center" wrapText="1"/>
    </xf>
    <xf numFmtId="3" fontId="44" fillId="25" borderId="107" xfId="0" applyNumberFormat="1" applyFont="1" applyFill="1" applyBorder="1" applyAlignment="1" applyProtection="1">
      <alignment horizontal="right" vertical="center"/>
      <protection locked="0"/>
    </xf>
    <xf numFmtId="3" fontId="44" fillId="25" borderId="96" xfId="0" applyNumberFormat="1" applyFont="1" applyFill="1" applyBorder="1" applyAlignment="1" applyProtection="1">
      <alignment horizontal="right" vertical="center"/>
      <protection locked="0"/>
    </xf>
    <xf numFmtId="0" fontId="44" fillId="0" borderId="24" xfId="0" applyFont="1" applyBorder="1" applyAlignment="1">
      <alignment horizontal="center" vertical="center" wrapText="1"/>
    </xf>
    <xf numFmtId="164" fontId="44" fillId="0" borderId="42" xfId="54" applyFont="1" applyBorder="1" applyAlignment="1">
      <alignment horizontal="left" vertical="center" wrapText="1"/>
    </xf>
    <xf numFmtId="3" fontId="44" fillId="0" borderId="19" xfId="0" applyNumberFormat="1" applyFont="1" applyBorder="1" applyAlignment="1">
      <alignment vertical="center"/>
    </xf>
    <xf numFmtId="3" fontId="44" fillId="0" borderId="131" xfId="0" applyNumberFormat="1" applyFont="1" applyBorder="1" applyAlignment="1">
      <alignment vertical="center"/>
    </xf>
    <xf numFmtId="165" fontId="44" fillId="0" borderId="0" xfId="55" applyFont="1"/>
    <xf numFmtId="165" fontId="54" fillId="26" borderId="0" xfId="55" applyFont="1" applyFill="1"/>
    <xf numFmtId="165" fontId="54" fillId="24" borderId="0" xfId="55" applyFont="1" applyFill="1"/>
    <xf numFmtId="165" fontId="44" fillId="24" borderId="0" xfId="55" applyFont="1" applyFill="1"/>
    <xf numFmtId="3" fontId="44" fillId="24" borderId="0" xfId="0" applyNumberFormat="1" applyFont="1" applyFill="1"/>
    <xf numFmtId="0" fontId="44" fillId="24" borderId="0" xfId="44" applyFont="1" applyFill="1" applyAlignment="1">
      <alignment horizontal="left" vertical="center"/>
    </xf>
    <xf numFmtId="0" fontId="44" fillId="24" borderId="0" xfId="44" applyFont="1" applyFill="1" applyAlignment="1">
      <alignment horizontal="center" vertical="center"/>
    </xf>
    <xf numFmtId="164" fontId="44" fillId="24" borderId="0" xfId="54" applyFont="1" applyFill="1" applyAlignment="1">
      <alignment horizontal="center" vertical="center"/>
    </xf>
    <xf numFmtId="0" fontId="44" fillId="24" borderId="0" xfId="44" applyFont="1" applyFill="1" applyAlignment="1">
      <alignment horizontal="right" vertical="center"/>
    </xf>
    <xf numFmtId="0" fontId="44" fillId="24" borderId="27" xfId="44" applyFont="1" applyFill="1" applyBorder="1" applyAlignment="1">
      <alignment horizontal="center" vertical="center"/>
    </xf>
    <xf numFmtId="0" fontId="44" fillId="24" borderId="17" xfId="44" applyFont="1" applyFill="1" applyBorder="1" applyAlignment="1">
      <alignment horizontal="center" vertical="center"/>
    </xf>
    <xf numFmtId="0" fontId="44" fillId="24" borderId="11" xfId="44" applyFont="1" applyFill="1" applyBorder="1"/>
    <xf numFmtId="0" fontId="44" fillId="24" borderId="13" xfId="44" applyFont="1" applyFill="1" applyBorder="1" applyAlignment="1">
      <alignment horizontal="center" vertical="center"/>
    </xf>
    <xf numFmtId="0" fontId="44" fillId="24" borderId="25" xfId="44" applyFont="1" applyFill="1" applyBorder="1" applyAlignment="1">
      <alignment horizontal="center" vertical="center"/>
    </xf>
    <xf numFmtId="0" fontId="44" fillId="24" borderId="11" xfId="44" applyFont="1" applyFill="1" applyBorder="1" applyAlignment="1">
      <alignment horizontal="center"/>
    </xf>
    <xf numFmtId="0" fontId="44" fillId="0" borderId="11" xfId="44" applyFont="1" applyBorder="1"/>
    <xf numFmtId="0" fontId="44" fillId="24" borderId="15" xfId="44" applyFont="1" applyFill="1" applyBorder="1" applyAlignment="1">
      <alignment horizontal="center" vertical="center"/>
    </xf>
    <xf numFmtId="0" fontId="44" fillId="24" borderId="13" xfId="44" applyFont="1" applyFill="1" applyBorder="1"/>
    <xf numFmtId="0" fontId="44" fillId="24" borderId="13" xfId="44" applyFont="1" applyFill="1" applyBorder="1" applyAlignment="1">
      <alignment horizontal="center"/>
    </xf>
    <xf numFmtId="3" fontId="44" fillId="0" borderId="13" xfId="44" applyNumberFormat="1" applyFont="1" applyBorder="1" applyAlignment="1">
      <alignment horizontal="right" vertical="center"/>
    </xf>
    <xf numFmtId="0" fontId="44" fillId="24" borderId="24" xfId="44" applyFont="1" applyFill="1" applyBorder="1" applyAlignment="1">
      <alignment horizontal="center" vertical="center"/>
    </xf>
    <xf numFmtId="0" fontId="44" fillId="24" borderId="19" xfId="44" applyFont="1" applyFill="1" applyBorder="1" applyAlignment="1">
      <alignment vertical="center"/>
    </xf>
    <xf numFmtId="3" fontId="44" fillId="0" borderId="19" xfId="44" applyNumberFormat="1" applyFont="1" applyBorder="1" applyAlignment="1">
      <alignment horizontal="right" vertical="center"/>
    </xf>
    <xf numFmtId="3" fontId="44" fillId="24" borderId="116" xfId="44" applyNumberFormat="1" applyFont="1" applyFill="1" applyBorder="1" applyAlignment="1">
      <alignment horizontal="center" vertical="center"/>
    </xf>
    <xf numFmtId="0" fontId="44" fillId="0" borderId="0" xfId="44" applyFont="1" applyAlignment="1">
      <alignment vertical="center"/>
    </xf>
    <xf numFmtId="0" fontId="53" fillId="0" borderId="0" xfId="44" applyFont="1" applyAlignment="1">
      <alignment horizontal="left"/>
    </xf>
    <xf numFmtId="0" fontId="47" fillId="24" borderId="36" xfId="44" applyFont="1" applyFill="1" applyBorder="1"/>
    <xf numFmtId="0" fontId="52" fillId="0" borderId="0" xfId="44" applyFont="1"/>
    <xf numFmtId="49" fontId="47" fillId="24" borderId="25" xfId="44" applyNumberFormat="1" applyFont="1" applyFill="1" applyBorder="1" applyAlignment="1">
      <alignment horizontal="center"/>
    </xf>
    <xf numFmtId="0" fontId="47" fillId="24" borderId="43" xfId="44" applyFont="1" applyFill="1" applyBorder="1"/>
    <xf numFmtId="0" fontId="44" fillId="24" borderId="43" xfId="47" applyFont="1" applyFill="1" applyBorder="1" applyAlignment="1">
      <alignment horizontal="center"/>
    </xf>
    <xf numFmtId="3" fontId="44" fillId="24" borderId="43" xfId="47" applyNumberFormat="1" applyFont="1" applyFill="1" applyBorder="1" applyAlignment="1">
      <alignment horizontal="right" vertical="center"/>
    </xf>
    <xf numFmtId="3" fontId="44" fillId="24" borderId="88" xfId="47" applyNumberFormat="1" applyFont="1" applyFill="1" applyBorder="1" applyAlignment="1">
      <alignment horizontal="right" vertical="center"/>
    </xf>
    <xf numFmtId="0" fontId="47" fillId="24" borderId="47" xfId="44" applyFont="1" applyFill="1" applyBorder="1"/>
    <xf numFmtId="3" fontId="44" fillId="25" borderId="11" xfId="47" applyNumberFormat="1" applyFont="1" applyFill="1" applyBorder="1" applyAlignment="1">
      <alignment horizontal="right" vertical="center"/>
    </xf>
    <xf numFmtId="3" fontId="44" fillId="24" borderId="48" xfId="47" applyNumberFormat="1" applyFont="1" applyFill="1" applyBorder="1" applyAlignment="1">
      <alignment horizontal="right" vertical="center"/>
    </xf>
    <xf numFmtId="3" fontId="47" fillId="25" borderId="12" xfId="44" applyNumberFormat="1" applyFont="1" applyFill="1" applyBorder="1" applyAlignment="1">
      <alignment horizontal="right"/>
    </xf>
    <xf numFmtId="3" fontId="47" fillId="24" borderId="99" xfId="44" applyNumberFormat="1" applyFont="1" applyFill="1" applyBorder="1" applyAlignment="1">
      <alignment horizontal="right"/>
    </xf>
    <xf numFmtId="49" fontId="45" fillId="0" borderId="16" xfId="44" applyNumberFormat="1" applyFont="1" applyBorder="1" applyAlignment="1">
      <alignment horizontal="center" vertical="center"/>
    </xf>
    <xf numFmtId="0" fontId="47" fillId="24" borderId="21" xfId="44" applyFont="1" applyFill="1" applyBorder="1"/>
    <xf numFmtId="3" fontId="47" fillId="24" borderId="29" xfId="44" applyNumberFormat="1" applyFont="1" applyFill="1" applyBorder="1" applyAlignment="1">
      <alignment horizontal="right"/>
    </xf>
    <xf numFmtId="0" fontId="47" fillId="24" borderId="17" xfId="44" applyFont="1" applyFill="1" applyBorder="1" applyAlignment="1">
      <alignment horizontal="center"/>
    </xf>
    <xf numFmtId="0" fontId="47" fillId="24" borderId="94" xfId="44" applyFont="1" applyFill="1" applyBorder="1"/>
    <xf numFmtId="0" fontId="44" fillId="24" borderId="12" xfId="47" applyFont="1" applyFill="1" applyBorder="1" applyAlignment="1">
      <alignment horizontal="center"/>
    </xf>
    <xf numFmtId="3" fontId="47" fillId="24" borderId="88" xfId="44" applyNumberFormat="1" applyFont="1" applyFill="1" applyBorder="1" applyAlignment="1">
      <alignment horizontal="right"/>
    </xf>
    <xf numFmtId="0" fontId="47" fillId="24" borderId="25" xfId="44" applyFont="1" applyFill="1" applyBorder="1" applyAlignment="1">
      <alignment horizontal="center"/>
    </xf>
    <xf numFmtId="0" fontId="47" fillId="24" borderId="90" xfId="44" applyFont="1" applyFill="1" applyBorder="1"/>
    <xf numFmtId="3" fontId="44" fillId="0" borderId="46" xfId="47" applyNumberFormat="1" applyFont="1" applyBorder="1" applyAlignment="1">
      <alignment horizontal="right" vertical="center"/>
    </xf>
    <xf numFmtId="0" fontId="47" fillId="24" borderId="50" xfId="44" applyFont="1" applyFill="1" applyBorder="1" applyAlignment="1">
      <alignment horizontal="center"/>
    </xf>
    <xf numFmtId="0" fontId="47" fillId="24" borderId="129" xfId="44" applyFont="1" applyFill="1" applyBorder="1"/>
    <xf numFmtId="0" fontId="47" fillId="24" borderId="98" xfId="44" applyFont="1" applyFill="1" applyBorder="1" applyAlignment="1">
      <alignment horizontal="center"/>
    </xf>
    <xf numFmtId="0" fontId="44" fillId="0" borderId="79" xfId="47" applyFont="1" applyBorder="1"/>
    <xf numFmtId="0" fontId="44" fillId="0" borderId="79" xfId="47" applyFont="1" applyBorder="1" applyAlignment="1">
      <alignment horizontal="center"/>
    </xf>
    <xf numFmtId="4" fontId="44" fillId="0" borderId="32" xfId="47" applyNumberFormat="1" applyFont="1" applyBorder="1" applyAlignment="1">
      <alignment horizontal="right" vertical="center"/>
    </xf>
    <xf numFmtId="49" fontId="44" fillId="24" borderId="27" xfId="44" applyNumberFormat="1" applyFont="1" applyFill="1" applyBorder="1" applyAlignment="1">
      <alignment horizontal="center" vertical="center" wrapText="1"/>
    </xf>
    <xf numFmtId="0" fontId="44" fillId="24" borderId="86" xfId="44" applyFont="1" applyFill="1" applyBorder="1"/>
    <xf numFmtId="49" fontId="44" fillId="24" borderId="25" xfId="44" applyNumberFormat="1" applyFont="1" applyFill="1" applyBorder="1" applyAlignment="1">
      <alignment horizontal="center" vertical="center" wrapText="1"/>
    </xf>
    <xf numFmtId="0" fontId="44" fillId="24" borderId="89" xfId="47" applyFont="1" applyFill="1" applyBorder="1"/>
    <xf numFmtId="3" fontId="44" fillId="24" borderId="11" xfId="47" applyNumberFormat="1" applyFont="1" applyFill="1" applyBorder="1" applyAlignment="1">
      <alignment horizontal="right" vertical="center"/>
    </xf>
    <xf numFmtId="0" fontId="44" fillId="24" borderId="89" xfId="47" applyFont="1" applyFill="1" applyBorder="1" applyAlignment="1">
      <alignment horizontal="center"/>
    </xf>
    <xf numFmtId="0" fontId="44" fillId="24" borderId="91" xfId="47" applyFont="1" applyFill="1" applyBorder="1"/>
    <xf numFmtId="0" fontId="44" fillId="24" borderId="13" xfId="47" applyFont="1" applyFill="1" applyBorder="1" applyAlignment="1">
      <alignment horizontal="center"/>
    </xf>
    <xf numFmtId="3" fontId="44" fillId="24" borderId="95" xfId="47" applyNumberFormat="1" applyFont="1" applyFill="1" applyBorder="1" applyAlignment="1">
      <alignment horizontal="right" vertical="center"/>
    </xf>
    <xf numFmtId="0" fontId="44" fillId="24" borderId="89" xfId="44" applyFont="1" applyFill="1" applyBorder="1"/>
    <xf numFmtId="49" fontId="44" fillId="24" borderId="37" xfId="44" applyNumberFormat="1" applyFont="1" applyFill="1" applyBorder="1" applyAlignment="1">
      <alignment horizontal="center" vertical="center" wrapText="1"/>
    </xf>
    <xf numFmtId="0" fontId="44" fillId="24" borderId="128" xfId="47" applyFont="1" applyFill="1" applyBorder="1"/>
    <xf numFmtId="0" fontId="44" fillId="24" borderId="41" xfId="47" applyFont="1" applyFill="1" applyBorder="1" applyAlignment="1">
      <alignment horizontal="center"/>
    </xf>
    <xf numFmtId="3" fontId="44" fillId="25" borderId="41" xfId="47" applyNumberFormat="1" applyFont="1" applyFill="1" applyBorder="1" applyAlignment="1">
      <alignment horizontal="right" vertical="center"/>
    </xf>
    <xf numFmtId="3" fontId="44" fillId="24" borderId="96" xfId="47" applyNumberFormat="1" applyFont="1" applyFill="1" applyBorder="1" applyAlignment="1">
      <alignment horizontal="right" vertical="center"/>
    </xf>
    <xf numFmtId="0" fontId="52" fillId="24" borderId="33" xfId="44" applyFont="1" applyFill="1" applyBorder="1" applyAlignment="1">
      <alignment horizontal="left"/>
    </xf>
    <xf numFmtId="0" fontId="52" fillId="24" borderId="0" xfId="44" applyFont="1" applyFill="1" applyAlignment="1">
      <alignment horizontal="left"/>
    </xf>
    <xf numFmtId="0" fontId="52" fillId="24" borderId="0" xfId="44" applyFont="1" applyFill="1" applyAlignment="1">
      <alignment horizontal="center"/>
    </xf>
    <xf numFmtId="0" fontId="52" fillId="24" borderId="99" xfId="44" applyFont="1" applyFill="1" applyBorder="1" applyAlignment="1">
      <alignment horizontal="center"/>
    </xf>
    <xf numFmtId="0" fontId="52" fillId="24" borderId="31" xfId="44" applyFont="1" applyFill="1" applyBorder="1" applyAlignment="1">
      <alignment horizontal="left"/>
    </xf>
    <xf numFmtId="0" fontId="52" fillId="24" borderId="21" xfId="44" applyFont="1" applyFill="1" applyBorder="1" applyAlignment="1">
      <alignment horizontal="left"/>
    </xf>
    <xf numFmtId="0" fontId="52" fillId="24" borderId="21" xfId="44" applyFont="1" applyFill="1" applyBorder="1" applyAlignment="1">
      <alignment horizontal="center"/>
    </xf>
    <xf numFmtId="0" fontId="52" fillId="24" borderId="101" xfId="44" applyFont="1" applyFill="1" applyBorder="1" applyAlignment="1">
      <alignment horizontal="center"/>
    </xf>
    <xf numFmtId="0" fontId="52" fillId="0" borderId="31" xfId="44" applyFont="1" applyBorder="1" applyAlignment="1">
      <alignment horizontal="left"/>
    </xf>
    <xf numFmtId="0" fontId="52" fillId="0" borderId="21" xfId="44" applyFont="1" applyBorder="1" applyAlignment="1">
      <alignment horizontal="left"/>
    </xf>
    <xf numFmtId="49" fontId="44" fillId="24" borderId="17" xfId="44" applyNumberFormat="1" applyFont="1" applyFill="1" applyBorder="1" applyAlignment="1">
      <alignment horizontal="center" vertical="center" wrapText="1"/>
    </xf>
    <xf numFmtId="0" fontId="44" fillId="24" borderId="93" xfId="47" applyFont="1" applyFill="1" applyBorder="1"/>
    <xf numFmtId="3" fontId="44" fillId="24" borderId="12" xfId="47" applyNumberFormat="1" applyFont="1" applyFill="1" applyBorder="1" applyAlignment="1">
      <alignment horizontal="right" vertical="center"/>
    </xf>
    <xf numFmtId="3" fontId="44" fillId="24" borderId="46" xfId="47" applyNumberFormat="1" applyFont="1" applyFill="1" applyBorder="1" applyAlignment="1">
      <alignment horizontal="right" vertical="center"/>
    </xf>
    <xf numFmtId="0" fontId="44" fillId="24" borderId="128" xfId="47" applyFont="1" applyFill="1" applyBorder="1" applyAlignment="1">
      <alignment horizontal="center"/>
    </xf>
    <xf numFmtId="169" fontId="47" fillId="25" borderId="132" xfId="44" applyNumberFormat="1" applyFont="1" applyFill="1" applyBorder="1" applyAlignment="1">
      <alignment horizontal="right"/>
    </xf>
    <xf numFmtId="49" fontId="44" fillId="24" borderId="104" xfId="44" applyNumberFormat="1" applyFont="1" applyFill="1" applyBorder="1" applyAlignment="1">
      <alignment horizontal="center" vertical="center" wrapText="1"/>
    </xf>
    <xf numFmtId="0" fontId="44" fillId="24" borderId="133" xfId="47" applyFont="1" applyFill="1" applyBorder="1"/>
    <xf numFmtId="0" fontId="44" fillId="24" borderId="14" xfId="47" applyFont="1" applyFill="1" applyBorder="1" applyAlignment="1">
      <alignment horizontal="center"/>
    </xf>
    <xf numFmtId="3" fontId="44" fillId="25" borderId="14" xfId="47" applyNumberFormat="1" applyFont="1" applyFill="1" applyBorder="1" applyAlignment="1">
      <alignment horizontal="right" vertical="center"/>
    </xf>
    <xf numFmtId="3" fontId="44" fillId="24" borderId="105" xfId="47" applyNumberFormat="1" applyFont="1" applyFill="1" applyBorder="1" applyAlignment="1">
      <alignment horizontal="right" vertical="center"/>
    </xf>
    <xf numFmtId="49" fontId="44" fillId="0" borderId="38" xfId="44" applyNumberFormat="1" applyFont="1" applyBorder="1" applyAlignment="1">
      <alignment horizontal="center" vertical="center"/>
    </xf>
    <xf numFmtId="0" fontId="45" fillId="0" borderId="130" xfId="47" applyFont="1" applyBorder="1" applyAlignment="1">
      <alignment horizontal="left"/>
    </xf>
    <xf numFmtId="0" fontId="45" fillId="0" borderId="42" xfId="47" applyFont="1" applyBorder="1" applyAlignment="1">
      <alignment horizontal="center"/>
    </xf>
    <xf numFmtId="3" fontId="45" fillId="0" borderId="108" xfId="47" applyNumberFormat="1" applyFont="1" applyBorder="1" applyAlignment="1">
      <alignment horizontal="right" vertical="center"/>
    </xf>
    <xf numFmtId="3" fontId="53" fillId="24" borderId="0" xfId="44" applyNumberFormat="1" applyFont="1" applyFill="1" applyAlignment="1">
      <alignment vertical="center"/>
    </xf>
    <xf numFmtId="0" fontId="53" fillId="24" borderId="0" xfId="44" applyFont="1" applyFill="1" applyAlignment="1">
      <alignment vertical="center"/>
    </xf>
    <xf numFmtId="172" fontId="44" fillId="28" borderId="10" xfId="44" applyNumberFormat="1" applyFont="1" applyFill="1" applyBorder="1"/>
    <xf numFmtId="172" fontId="44" fillId="28" borderId="35" xfId="44" applyNumberFormat="1" applyFont="1" applyFill="1" applyBorder="1"/>
    <xf numFmtId="0" fontId="44" fillId="28" borderId="10" xfId="44" applyFont="1" applyFill="1" applyBorder="1" applyAlignment="1">
      <alignment horizontal="center"/>
    </xf>
    <xf numFmtId="172" fontId="44" fillId="28" borderId="43" xfId="44" applyNumberFormat="1" applyFont="1" applyFill="1" applyBorder="1"/>
    <xf numFmtId="172" fontId="44" fillId="28" borderId="11" xfId="44" applyNumberFormat="1" applyFont="1" applyFill="1" applyBorder="1"/>
    <xf numFmtId="14" fontId="56" fillId="28" borderId="43" xfId="44" applyNumberFormat="1" applyFont="1" applyFill="1" applyBorder="1" applyAlignment="1">
      <alignment horizontal="center" vertical="center"/>
    </xf>
    <xf numFmtId="14" fontId="56" fillId="28" borderId="79" xfId="44" applyNumberFormat="1" applyFont="1" applyFill="1" applyBorder="1" applyAlignment="1">
      <alignment horizontal="center" vertical="center"/>
    </xf>
    <xf numFmtId="167" fontId="44" fillId="28" borderId="10" xfId="44" applyNumberFormat="1" applyFont="1" applyFill="1" applyBorder="1"/>
    <xf numFmtId="167" fontId="44" fillId="28" borderId="43" xfId="44" applyNumberFormat="1" applyFont="1" applyFill="1" applyBorder="1"/>
    <xf numFmtId="0" fontId="44" fillId="28" borderId="43" xfId="44" applyFont="1" applyFill="1" applyBorder="1"/>
    <xf numFmtId="0" fontId="43" fillId="28" borderId="24" xfId="0" applyFont="1" applyFill="1" applyBorder="1" applyAlignment="1">
      <alignment horizontal="center" vertical="center"/>
    </xf>
    <xf numFmtId="166" fontId="43" fillId="28" borderId="19" xfId="0" applyNumberFormat="1" applyFont="1" applyFill="1" applyBorder="1" applyAlignment="1">
      <alignment vertical="center"/>
    </xf>
    <xf numFmtId="166" fontId="43" fillId="28" borderId="20" xfId="0" applyNumberFormat="1" applyFont="1" applyFill="1" applyBorder="1" applyAlignment="1">
      <alignment vertical="center"/>
    </xf>
    <xf numFmtId="0" fontId="4" fillId="0" borderId="50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left" vertical="center" wrapText="1"/>
    </xf>
    <xf numFmtId="0" fontId="4" fillId="0" borderId="84" xfId="0" applyFont="1" applyBorder="1" applyAlignment="1">
      <alignment horizontal="left" vertical="center" wrapText="1"/>
    </xf>
    <xf numFmtId="3" fontId="4" fillId="0" borderId="84" xfId="0" applyNumberFormat="1" applyFont="1" applyBorder="1" applyAlignment="1">
      <alignment horizontal="right" vertical="center"/>
    </xf>
    <xf numFmtId="3" fontId="7" fillId="0" borderId="84" xfId="0" applyNumberFormat="1" applyFont="1" applyBorder="1" applyAlignment="1">
      <alignment horizontal="right" vertical="center"/>
    </xf>
    <xf numFmtId="3" fontId="4" fillId="0" borderId="36" xfId="0" applyNumberFormat="1" applyFont="1" applyBorder="1" applyAlignment="1">
      <alignment horizontal="right" vertical="center"/>
    </xf>
    <xf numFmtId="3" fontId="4" fillId="0" borderId="77" xfId="0" applyNumberFormat="1" applyFont="1" applyBorder="1" applyAlignment="1">
      <alignment horizontal="right" vertical="center"/>
    </xf>
    <xf numFmtId="3" fontId="4" fillId="0" borderId="34" xfId="0" applyNumberFormat="1" applyFont="1" applyBorder="1" applyAlignment="1">
      <alignment horizontal="right" vertical="center"/>
    </xf>
    <xf numFmtId="0" fontId="4" fillId="0" borderId="24" xfId="38" applyFont="1" applyBorder="1" applyAlignment="1">
      <alignment horizontal="center"/>
    </xf>
    <xf numFmtId="0" fontId="43" fillId="0" borderId="0" xfId="0" applyFont="1" applyAlignment="1">
      <alignment vertical="center"/>
    </xf>
    <xf numFmtId="0" fontId="43" fillId="0" borderId="0" xfId="0" applyFont="1" applyAlignment="1">
      <alignment vertical="center" wrapText="1"/>
    </xf>
    <xf numFmtId="3" fontId="4" fillId="0" borderId="14" xfId="0" applyNumberFormat="1" applyFont="1" applyBorder="1" applyAlignment="1" applyProtection="1">
      <alignment horizontal="right" vertical="center" wrapText="1"/>
      <protection locked="0"/>
    </xf>
    <xf numFmtId="0" fontId="53" fillId="0" borderId="0" xfId="0" applyFont="1" applyAlignment="1">
      <alignment vertical="center"/>
    </xf>
    <xf numFmtId="0" fontId="53" fillId="0" borderId="0" xfId="0" applyFont="1" applyAlignment="1">
      <alignment horizontal="left" vertical="center" wrapText="1"/>
    </xf>
    <xf numFmtId="0" fontId="53" fillId="0" borderId="0" xfId="0" applyFont="1"/>
    <xf numFmtId="0" fontId="4" fillId="0" borderId="12" xfId="0" applyFont="1" applyBorder="1" applyAlignment="1">
      <alignment wrapText="1"/>
    </xf>
    <xf numFmtId="9" fontId="4" fillId="0" borderId="12" xfId="0" applyNumberFormat="1" applyFont="1" applyBorder="1" applyAlignment="1" applyProtection="1">
      <alignment horizontal="right" vertical="center" wrapText="1"/>
      <protection locked="0"/>
    </xf>
    <xf numFmtId="9" fontId="4" fillId="0" borderId="48" xfId="0" applyNumberFormat="1" applyFont="1" applyBorder="1"/>
    <xf numFmtId="3" fontId="4" fillId="0" borderId="43" xfId="0" applyNumberFormat="1" applyFont="1" applyBorder="1" applyAlignment="1" applyProtection="1">
      <alignment horizontal="right" vertical="center" wrapText="1"/>
      <protection locked="0"/>
    </xf>
    <xf numFmtId="0" fontId="4" fillId="24" borderId="0" xfId="44" applyFont="1" applyFill="1" applyAlignment="1">
      <alignment horizontal="left" vertical="center"/>
    </xf>
    <xf numFmtId="0" fontId="41" fillId="0" borderId="0" xfId="44" applyFont="1" applyAlignment="1">
      <alignment horizontal="left"/>
    </xf>
    <xf numFmtId="0" fontId="4" fillId="0" borderId="0" xfId="46" applyFont="1" applyAlignment="1">
      <alignment horizontal="center" vertical="center" wrapText="1"/>
    </xf>
    <xf numFmtId="0" fontId="4" fillId="0" borderId="0" xfId="46" applyFont="1" applyAlignment="1">
      <alignment horizontal="left" vertical="center" wrapText="1"/>
    </xf>
    <xf numFmtId="0" fontId="4" fillId="0" borderId="17" xfId="46" applyFont="1" applyBorder="1" applyAlignment="1">
      <alignment horizontal="center" vertical="center" wrapText="1"/>
    </xf>
    <xf numFmtId="0" fontId="4" fillId="0" borderId="45" xfId="46" applyFont="1" applyBorder="1" applyAlignment="1">
      <alignment horizontal="center" vertical="center" wrapText="1"/>
    </xf>
    <xf numFmtId="0" fontId="4" fillId="0" borderId="93" xfId="46" applyFont="1" applyBorder="1" applyAlignment="1">
      <alignment horizontal="left" vertical="center" wrapText="1"/>
    </xf>
    <xf numFmtId="0" fontId="4" fillId="0" borderId="46" xfId="46" applyFont="1" applyBorder="1" applyAlignment="1">
      <alignment horizontal="center" vertical="center" wrapText="1"/>
    </xf>
    <xf numFmtId="0" fontId="4" fillId="0" borderId="25" xfId="46" applyFont="1" applyBorder="1" applyAlignment="1">
      <alignment horizontal="center" vertical="center" wrapText="1"/>
    </xf>
    <xf numFmtId="0" fontId="4" fillId="0" borderId="47" xfId="46" applyFont="1" applyBorder="1" applyAlignment="1">
      <alignment horizontal="center" vertical="center" wrapText="1"/>
    </xf>
    <xf numFmtId="0" fontId="4" fillId="0" borderId="89" xfId="46" applyFont="1" applyBorder="1" applyAlignment="1">
      <alignment horizontal="left" vertical="center" wrapText="1"/>
    </xf>
    <xf numFmtId="0" fontId="4" fillId="0" borderId="48" xfId="46" applyFont="1" applyBorder="1" applyAlignment="1">
      <alignment horizontal="center" vertical="center" wrapText="1"/>
    </xf>
    <xf numFmtId="0" fontId="4" fillId="0" borderId="91" xfId="46" applyFont="1" applyBorder="1" applyAlignment="1">
      <alignment horizontal="left" vertical="center" wrapText="1"/>
    </xf>
    <xf numFmtId="49" fontId="4" fillId="0" borderId="25" xfId="46" applyNumberFormat="1" applyFont="1" applyBorder="1" applyAlignment="1">
      <alignment horizontal="center" vertical="center" wrapText="1"/>
    </xf>
    <xf numFmtId="0" fontId="4" fillId="0" borderId="15" xfId="46" applyFont="1" applyBorder="1" applyAlignment="1">
      <alignment horizontal="center" vertical="center" wrapText="1"/>
    </xf>
    <xf numFmtId="0" fontId="4" fillId="0" borderId="90" xfId="46" applyFont="1" applyBorder="1" applyAlignment="1">
      <alignment horizontal="center" vertical="center" wrapText="1"/>
    </xf>
    <xf numFmtId="0" fontId="4" fillId="0" borderId="0" xfId="46" applyFont="1" applyAlignment="1">
      <alignment vertical="center" wrapText="1"/>
    </xf>
    <xf numFmtId="0" fontId="4" fillId="0" borderId="104" xfId="46" applyFont="1" applyBorder="1" applyAlignment="1">
      <alignment horizontal="center" vertical="center" wrapText="1"/>
    </xf>
    <xf numFmtId="0" fontId="4" fillId="0" borderId="134" xfId="46" applyFont="1" applyBorder="1" applyAlignment="1">
      <alignment horizontal="center" vertical="center" wrapText="1"/>
    </xf>
    <xf numFmtId="0" fontId="4" fillId="0" borderId="133" xfId="46" applyFont="1" applyBorder="1" applyAlignment="1">
      <alignment vertical="center" wrapText="1"/>
    </xf>
    <xf numFmtId="0" fontId="4" fillId="0" borderId="105" xfId="46" applyFont="1" applyBorder="1" applyAlignment="1">
      <alignment horizontal="center" vertical="center" wrapText="1"/>
    </xf>
    <xf numFmtId="0" fontId="4" fillId="0" borderId="133" xfId="46" applyFont="1" applyBorder="1" applyAlignment="1">
      <alignment horizontal="center" vertical="center" wrapText="1"/>
    </xf>
    <xf numFmtId="0" fontId="4" fillId="31" borderId="0" xfId="40" applyFont="1" applyFill="1" applyAlignment="1">
      <alignment horizontal="left"/>
    </xf>
    <xf numFmtId="49" fontId="4" fillId="24" borderId="0" xfId="40" applyNumberFormat="1" applyFont="1" applyFill="1"/>
    <xf numFmtId="0" fontId="4" fillId="0" borderId="11" xfId="0" applyFont="1" applyBorder="1"/>
    <xf numFmtId="0" fontId="4" fillId="0" borderId="41" xfId="0" applyFont="1" applyBorder="1"/>
    <xf numFmtId="3" fontId="4" fillId="28" borderId="135" xfId="0" applyNumberFormat="1" applyFont="1" applyFill="1" applyBorder="1" applyAlignment="1" applyProtection="1">
      <alignment horizontal="right" vertical="center" wrapText="1"/>
      <protection locked="0"/>
    </xf>
    <xf numFmtId="3" fontId="4" fillId="28" borderId="136" xfId="0" applyNumberFormat="1" applyFont="1" applyFill="1" applyBorder="1" applyAlignment="1" applyProtection="1">
      <alignment horizontal="right" vertical="center" wrapText="1"/>
      <protection locked="0"/>
    </xf>
    <xf numFmtId="3" fontId="4" fillId="28" borderId="137" xfId="0" applyNumberFormat="1" applyFont="1" applyFill="1" applyBorder="1" applyAlignment="1" applyProtection="1">
      <alignment horizontal="right" vertical="center" wrapText="1"/>
      <protection locked="0"/>
    </xf>
    <xf numFmtId="0" fontId="44" fillId="0" borderId="26" xfId="0" applyFont="1" applyBorder="1" applyAlignment="1">
      <alignment horizontal="center" vertical="center"/>
    </xf>
    <xf numFmtId="0" fontId="44" fillId="0" borderId="27" xfId="0" applyFont="1" applyBorder="1" applyAlignment="1">
      <alignment horizontal="center" vertical="center"/>
    </xf>
    <xf numFmtId="3" fontId="44" fillId="31" borderId="86" xfId="0" applyNumberFormat="1" applyFont="1" applyFill="1" applyBorder="1"/>
    <xf numFmtId="3" fontId="44" fillId="31" borderId="43" xfId="0" applyNumberFormat="1" applyFont="1" applyFill="1" applyBorder="1"/>
    <xf numFmtId="3" fontId="44" fillId="0" borderId="122" xfId="0" applyNumberFormat="1" applyFont="1" applyBorder="1"/>
    <xf numFmtId="0" fontId="44" fillId="0" borderId="25" xfId="0" applyFont="1" applyBorder="1" applyAlignment="1">
      <alignment horizontal="center" vertical="center"/>
    </xf>
    <xf numFmtId="3" fontId="44" fillId="31" borderId="89" xfId="0" applyNumberFormat="1" applyFont="1" applyFill="1" applyBorder="1"/>
    <xf numFmtId="3" fontId="44" fillId="31" borderId="11" xfId="0" applyNumberFormat="1" applyFont="1" applyFill="1" applyBorder="1"/>
    <xf numFmtId="3" fontId="44" fillId="0" borderId="102" xfId="0" applyNumberFormat="1" applyFont="1" applyBorder="1"/>
    <xf numFmtId="0" fontId="44" fillId="0" borderId="104" xfId="0" applyFont="1" applyBorder="1" applyAlignment="1">
      <alignment horizontal="center" vertical="center"/>
    </xf>
    <xf numFmtId="3" fontId="44" fillId="31" borderId="133" xfId="0" applyNumberFormat="1" applyFont="1" applyFill="1" applyBorder="1"/>
    <xf numFmtId="3" fontId="44" fillId="31" borderId="14" xfId="0" applyNumberFormat="1" applyFont="1" applyFill="1" applyBorder="1"/>
    <xf numFmtId="3" fontId="44" fillId="0" borderId="138" xfId="0" applyNumberFormat="1" applyFont="1" applyBorder="1"/>
    <xf numFmtId="49" fontId="43" fillId="0" borderId="25" xfId="0" applyNumberFormat="1" applyFont="1" applyBorder="1" applyAlignment="1">
      <alignment horizontal="center" vertical="center"/>
    </xf>
    <xf numFmtId="49" fontId="43" fillId="0" borderId="89" xfId="0" applyNumberFormat="1" applyFont="1" applyBorder="1" applyAlignment="1">
      <alignment horizontal="center" vertical="center"/>
    </xf>
    <xf numFmtId="0" fontId="43" fillId="0" borderId="11" xfId="0" applyFont="1" applyBorder="1" applyAlignment="1">
      <alignment vertical="center"/>
    </xf>
    <xf numFmtId="0" fontId="43" fillId="0" borderId="13" xfId="0" applyFont="1" applyBorder="1" applyAlignment="1">
      <alignment vertical="center" wrapText="1"/>
    </xf>
    <xf numFmtId="0" fontId="43" fillId="0" borderId="11" xfId="0" applyFont="1" applyBorder="1" applyAlignment="1">
      <alignment vertical="center" wrapText="1"/>
    </xf>
    <xf numFmtId="49" fontId="43" fillId="0" borderId="91" xfId="0" applyNumberFormat="1" applyFont="1" applyBorder="1" applyAlignment="1">
      <alignment horizontal="center" vertical="center" wrapText="1"/>
    </xf>
    <xf numFmtId="3" fontId="44" fillId="0" borderId="94" xfId="44" applyNumberFormat="1" applyFont="1" applyBorder="1" applyAlignment="1">
      <alignment horizontal="right" vertical="center"/>
    </xf>
    <xf numFmtId="3" fontId="44" fillId="0" borderId="90" xfId="44" applyNumberFormat="1" applyFont="1" applyBorder="1" applyAlignment="1">
      <alignment horizontal="right" vertical="center"/>
    </xf>
    <xf numFmtId="10" fontId="44" fillId="0" borderId="11" xfId="44" applyNumberFormat="1" applyFont="1" applyBorder="1" applyAlignment="1">
      <alignment horizontal="right" vertical="center"/>
    </xf>
    <xf numFmtId="3" fontId="44" fillId="0" borderId="92" xfId="44" applyNumberFormat="1" applyFont="1" applyBorder="1" applyAlignment="1">
      <alignment horizontal="right" vertical="center"/>
    </xf>
    <xf numFmtId="3" fontId="44" fillId="0" borderId="43" xfId="44" applyNumberFormat="1" applyFont="1" applyBorder="1" applyAlignment="1">
      <alignment horizontal="right" vertical="center"/>
    </xf>
    <xf numFmtId="3" fontId="4" fillId="28" borderId="12" xfId="0" applyNumberFormat="1" applyFont="1" applyFill="1" applyBorder="1" applyAlignment="1">
      <alignment horizontal="right"/>
    </xf>
    <xf numFmtId="0" fontId="4" fillId="24" borderId="11" xfId="44" applyFont="1" applyFill="1" applyBorder="1" applyAlignment="1">
      <alignment horizontal="center" vertical="center"/>
    </xf>
    <xf numFmtId="0" fontId="4" fillId="24" borderId="19" xfId="0" applyFont="1" applyFill="1" applyBorder="1" applyAlignment="1">
      <alignment horizontal="center"/>
    </xf>
    <xf numFmtId="164" fontId="4" fillId="24" borderId="80" xfId="54" applyFont="1" applyFill="1" applyBorder="1" applyAlignment="1">
      <alignment horizontal="center" vertical="center" wrapText="1"/>
    </xf>
    <xf numFmtId="0" fontId="4" fillId="24" borderId="79" xfId="44" applyFont="1" applyFill="1" applyBorder="1" applyAlignment="1">
      <alignment horizontal="center" vertical="center" wrapText="1"/>
    </xf>
    <xf numFmtId="3" fontId="45" fillId="0" borderId="34" xfId="47" applyNumberFormat="1" applyFont="1" applyBorder="1"/>
    <xf numFmtId="3" fontId="4" fillId="0" borderId="0" xfId="44" applyNumberFormat="1" applyFont="1"/>
    <xf numFmtId="3" fontId="42" fillId="0" borderId="0" xfId="44" applyNumberFormat="1" applyFont="1"/>
    <xf numFmtId="164" fontId="44" fillId="24" borderId="0" xfId="54" applyFont="1" applyFill="1" applyAlignment="1">
      <alignment vertical="center"/>
    </xf>
    <xf numFmtId="166" fontId="44" fillId="31" borderId="19" xfId="44" applyNumberFormat="1" applyFont="1" applyFill="1" applyBorder="1" applyAlignment="1">
      <alignment horizontal="center" vertical="center"/>
    </xf>
    <xf numFmtId="0" fontId="44" fillId="24" borderId="36" xfId="47" applyFont="1" applyFill="1" applyBorder="1" applyAlignment="1">
      <alignment horizontal="center"/>
    </xf>
    <xf numFmtId="0" fontId="44" fillId="24" borderId="34" xfId="47" applyFont="1" applyFill="1" applyBorder="1" applyAlignment="1">
      <alignment horizontal="center"/>
    </xf>
    <xf numFmtId="0" fontId="52" fillId="0" borderId="0" xfId="45" applyFont="1"/>
    <xf numFmtId="3" fontId="44" fillId="28" borderId="0" xfId="47" applyNumberFormat="1" applyFont="1" applyFill="1" applyAlignment="1">
      <alignment horizontal="right" vertical="center"/>
    </xf>
    <xf numFmtId="3" fontId="8" fillId="28" borderId="65" xfId="0" applyNumberFormat="1" applyFont="1" applyFill="1" applyBorder="1" applyProtection="1">
      <protection locked="0"/>
    </xf>
    <xf numFmtId="3" fontId="8" fillId="28" borderId="36" xfId="0" applyNumberFormat="1" applyFont="1" applyFill="1" applyBorder="1" applyProtection="1">
      <protection locked="0"/>
    </xf>
    <xf numFmtId="3" fontId="8" fillId="28" borderId="79" xfId="0" applyNumberFormat="1" applyFont="1" applyFill="1" applyBorder="1" applyProtection="1">
      <protection locked="0"/>
    </xf>
    <xf numFmtId="0" fontId="1" fillId="0" borderId="0" xfId="40"/>
    <xf numFmtId="0" fontId="58" fillId="0" borderId="0" xfId="45" applyFont="1"/>
    <xf numFmtId="0" fontId="58" fillId="0" borderId="0" xfId="45" applyFont="1" applyAlignment="1">
      <alignment horizontal="right"/>
    </xf>
    <xf numFmtId="0" fontId="58" fillId="0" borderId="53" xfId="45" applyFont="1" applyBorder="1" applyAlignment="1">
      <alignment horizontal="center"/>
    </xf>
    <xf numFmtId="0" fontId="58" fillId="0" borderId="28" xfId="45" applyFont="1" applyBorder="1" applyAlignment="1">
      <alignment horizontal="center"/>
    </xf>
    <xf numFmtId="0" fontId="58" fillId="0" borderId="55" xfId="45" applyFont="1" applyBorder="1" applyAlignment="1">
      <alignment horizontal="center"/>
    </xf>
    <xf numFmtId="0" fontId="58" fillId="0" borderId="113" xfId="45" applyFont="1" applyBorder="1" applyAlignment="1">
      <alignment horizontal="center"/>
    </xf>
    <xf numFmtId="0" fontId="58" fillId="0" borderId="33" xfId="45" applyFont="1" applyBorder="1" applyAlignment="1">
      <alignment horizontal="center"/>
    </xf>
    <xf numFmtId="0" fontId="58" fillId="0" borderId="60" xfId="45" applyFont="1" applyBorder="1" applyAlignment="1">
      <alignment horizontal="center"/>
    </xf>
    <xf numFmtId="49" fontId="58" fillId="0" borderId="20" xfId="45" applyNumberFormat="1" applyFont="1" applyBorder="1" applyAlignment="1">
      <alignment horizontal="center"/>
    </xf>
    <xf numFmtId="0" fontId="58" fillId="0" borderId="51" xfId="45" applyFont="1" applyBorder="1" applyAlignment="1">
      <alignment horizontal="center"/>
    </xf>
    <xf numFmtId="0" fontId="58" fillId="0" borderId="140" xfId="45" applyFont="1" applyBorder="1" applyAlignment="1">
      <alignment horizontal="center"/>
    </xf>
    <xf numFmtId="0" fontId="58" fillId="0" borderId="52" xfId="45" applyFont="1" applyBorder="1" applyAlignment="1">
      <alignment horizontal="center"/>
    </xf>
    <xf numFmtId="0" fontId="58" fillId="0" borderId="33" xfId="45" applyFont="1" applyBorder="1"/>
    <xf numFmtId="171" fontId="58" fillId="0" borderId="32" xfId="45" applyNumberFormat="1" applyFont="1" applyBorder="1"/>
    <xf numFmtId="0" fontId="59" fillId="0" borderId="51" xfId="45" applyFont="1" applyBorder="1"/>
    <xf numFmtId="171" fontId="59" fillId="0" borderId="52" xfId="45" applyNumberFormat="1" applyFont="1" applyBorder="1"/>
    <xf numFmtId="0" fontId="58" fillId="0" borderId="16" xfId="45" applyFont="1" applyBorder="1"/>
    <xf numFmtId="171" fontId="58" fillId="0" borderId="29" xfId="45" applyNumberFormat="1" applyFont="1" applyBorder="1"/>
    <xf numFmtId="0" fontId="58" fillId="0" borderId="24" xfId="45" applyFont="1" applyBorder="1"/>
    <xf numFmtId="171" fontId="58" fillId="0" borderId="20" xfId="45" applyNumberFormat="1" applyFont="1" applyBorder="1"/>
    <xf numFmtId="0" fontId="45" fillId="0" borderId="0" xfId="47" applyFont="1" applyAlignment="1">
      <alignment horizontal="left"/>
    </xf>
    <xf numFmtId="173" fontId="58" fillId="0" borderId="60" xfId="45" applyNumberFormat="1" applyFont="1" applyBorder="1"/>
    <xf numFmtId="173" fontId="58" fillId="0" borderId="10" xfId="45" applyNumberFormat="1" applyFont="1" applyBorder="1"/>
    <xf numFmtId="173" fontId="58" fillId="0" borderId="19" xfId="45" applyNumberFormat="1" applyFont="1" applyBorder="1"/>
    <xf numFmtId="173" fontId="59" fillId="0" borderId="140" xfId="45" applyNumberFormat="1" applyFont="1" applyBorder="1"/>
    <xf numFmtId="0" fontId="8" fillId="0" borderId="54" xfId="0" applyFont="1" applyBorder="1" applyAlignment="1">
      <alignment horizontal="center"/>
    </xf>
    <xf numFmtId="0" fontId="8" fillId="0" borderId="58" xfId="0" applyFont="1" applyBorder="1" applyAlignment="1">
      <alignment horizontal="center"/>
    </xf>
    <xf numFmtId="0" fontId="8" fillId="0" borderId="59" xfId="0" applyFont="1" applyBorder="1" applyAlignment="1">
      <alignment horizontal="center"/>
    </xf>
    <xf numFmtId="173" fontId="8" fillId="0" borderId="123" xfId="0" applyNumberFormat="1" applyFont="1" applyBorder="1"/>
    <xf numFmtId="173" fontId="8" fillId="0" borderId="68" xfId="0" applyNumberFormat="1" applyFont="1" applyBorder="1"/>
    <xf numFmtId="173" fontId="8" fillId="0" borderId="70" xfId="0" applyNumberFormat="1" applyFont="1" applyBorder="1"/>
    <xf numFmtId="173" fontId="8" fillId="0" borderId="141" xfId="0" applyNumberFormat="1" applyFont="1" applyBorder="1"/>
    <xf numFmtId="0" fontId="8" fillId="0" borderId="74" xfId="0" applyFont="1" applyBorder="1" applyAlignment="1">
      <alignment horizontal="center"/>
    </xf>
    <xf numFmtId="4" fontId="8" fillId="0" borderId="68" xfId="0" applyNumberFormat="1" applyFont="1" applyBorder="1"/>
    <xf numFmtId="173" fontId="8" fillId="0" borderId="124" xfId="0" applyNumberFormat="1" applyFont="1" applyBorder="1"/>
    <xf numFmtId="173" fontId="8" fillId="0" borderId="125" xfId="0" applyNumberFormat="1" applyFont="1" applyBorder="1"/>
    <xf numFmtId="0" fontId="45" fillId="0" borderId="0" xfId="59" applyFont="1" applyAlignment="1">
      <alignment horizontal="center"/>
    </xf>
    <xf numFmtId="49" fontId="44" fillId="24" borderId="0" xfId="59" applyNumberFormat="1" applyFont="1" applyFill="1" applyAlignment="1">
      <alignment horizontal="center" vertical="center"/>
    </xf>
    <xf numFmtId="0" fontId="44" fillId="24" borderId="0" xfId="59" applyFont="1" applyFill="1"/>
    <xf numFmtId="3" fontId="44" fillId="0" borderId="0" xfId="59" applyNumberFormat="1" applyFont="1"/>
    <xf numFmtId="49" fontId="44" fillId="24" borderId="0" xfId="59" applyNumberFormat="1" applyFont="1" applyFill="1" applyAlignment="1">
      <alignment horizontal="center" vertical="center" wrapText="1"/>
    </xf>
    <xf numFmtId="0" fontId="44" fillId="24" borderId="0" xfId="59" applyFont="1" applyFill="1" applyAlignment="1">
      <alignment horizontal="center"/>
    </xf>
    <xf numFmtId="3" fontId="46" fillId="24" borderId="0" xfId="59" applyNumberFormat="1" applyFont="1" applyFill="1"/>
    <xf numFmtId="49" fontId="30" fillId="24" borderId="0" xfId="59" applyNumberFormat="1" applyFont="1" applyFill="1" applyAlignment="1">
      <alignment horizontal="left" vertical="center"/>
    </xf>
    <xf numFmtId="0" fontId="57" fillId="24" borderId="0" xfId="59" applyFont="1" applyFill="1"/>
    <xf numFmtId="2" fontId="44" fillId="24" borderId="0" xfId="59" applyNumberFormat="1" applyFont="1" applyFill="1"/>
    <xf numFmtId="0" fontId="44" fillId="0" borderId="0" xfId="59" applyFont="1"/>
    <xf numFmtId="0" fontId="44" fillId="24" borderId="139" xfId="59" applyFont="1" applyFill="1" applyBorder="1" applyAlignment="1">
      <alignment horizontal="center"/>
    </xf>
    <xf numFmtId="49" fontId="44" fillId="24" borderId="15" xfId="59" applyNumberFormat="1" applyFont="1" applyFill="1" applyBorder="1" applyAlignment="1">
      <alignment horizontal="center" vertical="center" wrapText="1"/>
    </xf>
    <xf numFmtId="14" fontId="30" fillId="25" borderId="79" xfId="59" applyNumberFormat="1" applyFont="1" applyFill="1" applyBorder="1" applyAlignment="1">
      <alignment horizontal="center" vertical="center"/>
    </xf>
    <xf numFmtId="0" fontId="45" fillId="24" borderId="16" xfId="59" applyFont="1" applyFill="1" applyBorder="1" applyAlignment="1">
      <alignment horizontal="center"/>
    </xf>
    <xf numFmtId="0" fontId="45" fillId="24" borderId="10" xfId="59" applyFont="1" applyFill="1" applyBorder="1"/>
    <xf numFmtId="0" fontId="45" fillId="24" borderId="10" xfId="59" applyFont="1" applyFill="1" applyBorder="1" applyAlignment="1">
      <alignment horizontal="center"/>
    </xf>
    <xf numFmtId="0" fontId="45" fillId="24" borderId="79" xfId="59" applyFont="1" applyFill="1" applyBorder="1"/>
    <xf numFmtId="172" fontId="44" fillId="28" borderId="10" xfId="59" applyNumberFormat="1" applyFont="1" applyFill="1" applyBorder="1"/>
    <xf numFmtId="0" fontId="45" fillId="24" borderId="114" xfId="59" applyFont="1" applyFill="1" applyBorder="1" applyAlignment="1">
      <alignment horizontal="left"/>
    </xf>
    <xf numFmtId="0" fontId="44" fillId="24" borderId="22" xfId="59" applyFont="1" applyFill="1" applyBorder="1"/>
    <xf numFmtId="49" fontId="44" fillId="24" borderId="27" xfId="59" applyNumberFormat="1" applyFont="1" applyFill="1" applyBorder="1" applyAlignment="1">
      <alignment horizontal="center" vertical="center" wrapText="1"/>
    </xf>
    <xf numFmtId="0" fontId="44" fillId="24" borderId="86" xfId="59" applyFont="1" applyFill="1" applyBorder="1"/>
    <xf numFmtId="173" fontId="44" fillId="28" borderId="43" xfId="59" applyNumberFormat="1" applyFont="1" applyFill="1" applyBorder="1"/>
    <xf numFmtId="172" fontId="44" fillId="28" borderId="43" xfId="59" applyNumberFormat="1" applyFont="1" applyFill="1" applyBorder="1"/>
    <xf numFmtId="49" fontId="44" fillId="24" borderId="25" xfId="59" applyNumberFormat="1" applyFont="1" applyFill="1" applyBorder="1" applyAlignment="1">
      <alignment horizontal="center" vertical="center" wrapText="1"/>
    </xf>
    <xf numFmtId="173" fontId="44" fillId="28" borderId="11" xfId="59" applyNumberFormat="1" applyFont="1" applyFill="1" applyBorder="1"/>
    <xf numFmtId="172" fontId="44" fillId="25" borderId="11" xfId="59" applyNumberFormat="1" applyFont="1" applyFill="1" applyBorder="1"/>
    <xf numFmtId="172" fontId="44" fillId="28" borderId="11" xfId="59" applyNumberFormat="1" applyFont="1" applyFill="1" applyBorder="1"/>
    <xf numFmtId="0" fontId="44" fillId="24" borderId="89" xfId="59" applyFont="1" applyFill="1" applyBorder="1"/>
    <xf numFmtId="49" fontId="44" fillId="24" borderId="37" xfId="59" applyNumberFormat="1" applyFont="1" applyFill="1" applyBorder="1" applyAlignment="1">
      <alignment horizontal="center" vertical="center" wrapText="1"/>
    </xf>
    <xf numFmtId="173" fontId="44" fillId="28" borderId="41" xfId="59" applyNumberFormat="1" applyFont="1" applyFill="1" applyBorder="1"/>
    <xf numFmtId="172" fontId="44" fillId="25" borderId="41" xfId="59" applyNumberFormat="1" applyFont="1" applyFill="1" applyBorder="1"/>
    <xf numFmtId="0" fontId="52" fillId="24" borderId="33" xfId="59" applyFont="1" applyFill="1" applyBorder="1" applyAlignment="1">
      <alignment horizontal="left"/>
    </xf>
    <xf numFmtId="0" fontId="52" fillId="24" borderId="0" xfId="59" applyFont="1" applyFill="1" applyAlignment="1">
      <alignment horizontal="left"/>
    </xf>
    <xf numFmtId="0" fontId="52" fillId="24" borderId="0" xfId="59" applyFont="1" applyFill="1" applyAlignment="1">
      <alignment horizontal="center"/>
    </xf>
    <xf numFmtId="0" fontId="52" fillId="24" borderId="99" xfId="59" applyFont="1" applyFill="1" applyBorder="1" applyAlignment="1">
      <alignment horizontal="center"/>
    </xf>
    <xf numFmtId="173" fontId="56" fillId="28" borderId="79" xfId="59" applyNumberFormat="1" applyFont="1" applyFill="1" applyBorder="1" applyAlignment="1">
      <alignment horizontal="center" vertical="center"/>
    </xf>
    <xf numFmtId="14" fontId="56" fillId="28" borderId="79" xfId="59" applyNumberFormat="1" applyFont="1" applyFill="1" applyBorder="1" applyAlignment="1">
      <alignment horizontal="center" vertical="center"/>
    </xf>
    <xf numFmtId="173" fontId="56" fillId="28" borderId="43" xfId="59" applyNumberFormat="1" applyFont="1" applyFill="1" applyBorder="1" applyAlignment="1">
      <alignment horizontal="center" vertical="center"/>
    </xf>
    <xf numFmtId="14" fontId="56" fillId="28" borderId="43" xfId="59" applyNumberFormat="1" applyFont="1" applyFill="1" applyBorder="1" applyAlignment="1">
      <alignment horizontal="center" vertical="center"/>
    </xf>
    <xf numFmtId="173" fontId="44" fillId="28" borderId="10" xfId="59" applyNumberFormat="1" applyFont="1" applyFill="1" applyBorder="1"/>
    <xf numFmtId="167" fontId="44" fillId="28" borderId="10" xfId="59" applyNumberFormat="1" applyFont="1" applyFill="1" applyBorder="1"/>
    <xf numFmtId="0" fontId="52" fillId="24" borderId="31" xfId="59" applyFont="1" applyFill="1" applyBorder="1" applyAlignment="1">
      <alignment horizontal="left"/>
    </xf>
    <xf numFmtId="0" fontId="52" fillId="24" borderId="21" xfId="59" applyFont="1" applyFill="1" applyBorder="1" applyAlignment="1">
      <alignment horizontal="left"/>
    </xf>
    <xf numFmtId="0" fontId="52" fillId="24" borderId="21" xfId="59" applyFont="1" applyFill="1" applyBorder="1" applyAlignment="1">
      <alignment horizontal="center"/>
    </xf>
    <xf numFmtId="0" fontId="52" fillId="24" borderId="101" xfId="59" applyFont="1" applyFill="1" applyBorder="1" applyAlignment="1">
      <alignment horizontal="center"/>
    </xf>
    <xf numFmtId="0" fontId="52" fillId="0" borderId="31" xfId="59" applyFont="1" applyBorder="1" applyAlignment="1">
      <alignment horizontal="left"/>
    </xf>
    <xf numFmtId="0" fontId="52" fillId="0" borderId="21" xfId="59" applyFont="1" applyBorder="1" applyAlignment="1">
      <alignment horizontal="left"/>
    </xf>
    <xf numFmtId="173" fontId="44" fillId="28" borderId="35" xfId="59" applyNumberFormat="1" applyFont="1" applyFill="1" applyBorder="1"/>
    <xf numFmtId="0" fontId="44" fillId="0" borderId="35" xfId="59" applyFont="1" applyBorder="1"/>
    <xf numFmtId="49" fontId="44" fillId="24" borderId="17" xfId="59" applyNumberFormat="1" applyFont="1" applyFill="1" applyBorder="1" applyAlignment="1">
      <alignment horizontal="center" vertical="center" wrapText="1"/>
    </xf>
    <xf numFmtId="167" fontId="44" fillId="28" borderId="43" xfId="59" applyNumberFormat="1" applyFont="1" applyFill="1" applyBorder="1"/>
    <xf numFmtId="3" fontId="6" fillId="25" borderId="11" xfId="47" applyNumberFormat="1" applyFont="1" applyFill="1" applyBorder="1" applyAlignment="1">
      <alignment horizontal="right" vertical="center"/>
    </xf>
    <xf numFmtId="3" fontId="6" fillId="25" borderId="41" xfId="47" applyNumberFormat="1" applyFont="1" applyFill="1" applyBorder="1" applyAlignment="1">
      <alignment horizontal="right" vertical="center"/>
    </xf>
    <xf numFmtId="0" fontId="1" fillId="24" borderId="21" xfId="59" applyFill="1" applyBorder="1" applyAlignment="1">
      <alignment horizontal="center"/>
    </xf>
    <xf numFmtId="0" fontId="44" fillId="0" borderId="10" xfId="59" applyFont="1" applyBorder="1"/>
    <xf numFmtId="3" fontId="6" fillId="24" borderId="12" xfId="47" applyNumberFormat="1" applyFont="1" applyFill="1" applyBorder="1" applyAlignment="1">
      <alignment horizontal="right" vertical="center"/>
    </xf>
    <xf numFmtId="0" fontId="44" fillId="28" borderId="43" xfId="59" applyFont="1" applyFill="1" applyBorder="1"/>
    <xf numFmtId="169" fontId="60" fillId="25" borderId="132" xfId="59" applyNumberFormat="1" applyFont="1" applyFill="1" applyBorder="1" applyAlignment="1">
      <alignment horizontal="right"/>
    </xf>
    <xf numFmtId="3" fontId="6" fillId="24" borderId="11" xfId="47" applyNumberFormat="1" applyFont="1" applyFill="1" applyBorder="1" applyAlignment="1">
      <alignment horizontal="right" vertical="center"/>
    </xf>
    <xf numFmtId="0" fontId="1" fillId="24" borderId="0" xfId="59" applyFill="1" applyAlignment="1">
      <alignment horizontal="center"/>
    </xf>
    <xf numFmtId="3" fontId="6" fillId="24" borderId="43" xfId="47" applyNumberFormat="1" applyFont="1" applyFill="1" applyBorder="1" applyAlignment="1">
      <alignment horizontal="right" vertical="center"/>
    </xf>
    <xf numFmtId="49" fontId="44" fillId="24" borderId="104" xfId="59" applyNumberFormat="1" applyFont="1" applyFill="1" applyBorder="1" applyAlignment="1">
      <alignment horizontal="center" vertical="center" wrapText="1"/>
    </xf>
    <xf numFmtId="3" fontId="6" fillId="25" borderId="14" xfId="47" applyNumberFormat="1" applyFont="1" applyFill="1" applyBorder="1" applyAlignment="1">
      <alignment horizontal="right" vertical="center"/>
    </xf>
    <xf numFmtId="49" fontId="44" fillId="0" borderId="38" xfId="59" applyNumberFormat="1" applyFont="1" applyBorder="1" applyAlignment="1">
      <alignment horizontal="center" vertical="center"/>
    </xf>
    <xf numFmtId="173" fontId="44" fillId="0" borderId="39" xfId="59" applyNumberFormat="1" applyFont="1" applyBorder="1"/>
    <xf numFmtId="0" fontId="44" fillId="0" borderId="39" xfId="59" applyFont="1" applyBorder="1"/>
    <xf numFmtId="0" fontId="4" fillId="25" borderId="0" xfId="40" applyFont="1" applyFill="1" applyAlignment="1">
      <alignment horizontal="left" vertical="center"/>
    </xf>
    <xf numFmtId="49" fontId="4" fillId="25" borderId="0" xfId="40" applyNumberFormat="1" applyFont="1" applyFill="1"/>
    <xf numFmtId="14" fontId="61" fillId="25" borderId="79" xfId="59" applyNumberFormat="1" applyFont="1" applyFill="1" applyBorder="1" applyAlignment="1">
      <alignment horizontal="center" vertical="center"/>
    </xf>
    <xf numFmtId="14" fontId="61" fillId="25" borderId="151" xfId="59" applyNumberFormat="1" applyFont="1" applyFill="1" applyBorder="1" applyAlignment="1">
      <alignment horizontal="center" vertical="center"/>
    </xf>
    <xf numFmtId="3" fontId="44" fillId="31" borderId="13" xfId="44" applyNumberFormat="1" applyFont="1" applyFill="1" applyBorder="1" applyAlignment="1">
      <alignment horizontal="right" vertical="center"/>
    </xf>
    <xf numFmtId="0" fontId="4" fillId="0" borderId="0" xfId="46" applyFont="1" applyAlignment="1">
      <alignment horizontal="center" vertical="center" wrapText="1"/>
    </xf>
    <xf numFmtId="0" fontId="4" fillId="0" borderId="26" xfId="46" applyFont="1" applyBorder="1" applyAlignment="1">
      <alignment horizontal="center" vertical="center" wrapText="1"/>
    </xf>
    <xf numFmtId="0" fontId="4" fillId="0" borderId="98" xfId="46" applyFont="1" applyBorder="1" applyAlignment="1">
      <alignment horizontal="center" vertical="center" wrapText="1"/>
    </xf>
    <xf numFmtId="0" fontId="4" fillId="0" borderId="55" xfId="46" applyFont="1" applyBorder="1" applyAlignment="1">
      <alignment horizontal="center" vertical="center" wrapText="1"/>
    </xf>
    <xf numFmtId="0" fontId="4" fillId="0" borderId="121" xfId="46" applyFont="1" applyBorder="1" applyAlignment="1">
      <alignment horizontal="center" vertical="center" wrapText="1"/>
    </xf>
    <xf numFmtId="0" fontId="4" fillId="0" borderId="80" xfId="46" applyFont="1" applyBorder="1" applyAlignment="1">
      <alignment horizontal="center" vertical="center" wrapText="1"/>
    </xf>
    <xf numFmtId="0" fontId="4" fillId="0" borderId="119" xfId="46" applyFont="1" applyBorder="1" applyAlignment="1">
      <alignment horizontal="center" vertical="center" wrapText="1"/>
    </xf>
    <xf numFmtId="0" fontId="4" fillId="0" borderId="28" xfId="46" applyFont="1" applyBorder="1" applyAlignment="1">
      <alignment horizontal="center" vertical="center" wrapText="1"/>
    </xf>
    <xf numFmtId="0" fontId="4" fillId="0" borderId="79" xfId="46" applyFont="1" applyBorder="1" applyAlignment="1">
      <alignment horizontal="center" vertical="center" wrapText="1"/>
    </xf>
    <xf numFmtId="0" fontId="4" fillId="0" borderId="113" xfId="46" applyFont="1" applyBorder="1" applyAlignment="1">
      <alignment horizontal="center" vertical="center" wrapText="1"/>
    </xf>
    <xf numFmtId="0" fontId="4" fillId="0" borderId="115" xfId="46" applyFont="1" applyBorder="1" applyAlignment="1">
      <alignment horizontal="center" vertical="center" wrapText="1"/>
    </xf>
    <xf numFmtId="0" fontId="4" fillId="0" borderId="0" xfId="40" applyFont="1" applyAlignment="1">
      <alignment horizontal="left" wrapText="1"/>
    </xf>
    <xf numFmtId="49" fontId="4" fillId="25" borderId="0" xfId="0" applyNumberFormat="1" applyFont="1" applyFill="1" applyAlignment="1" applyProtection="1">
      <alignment horizontal="left"/>
      <protection locked="0"/>
    </xf>
    <xf numFmtId="0" fontId="4" fillId="24" borderId="0" xfId="0" applyFont="1" applyFill="1" applyAlignment="1">
      <alignment horizontal="center" vertical="center"/>
    </xf>
    <xf numFmtId="0" fontId="44" fillId="0" borderId="134" xfId="0" applyFont="1" applyBorder="1" applyAlignment="1">
      <alignment horizontal="center" wrapText="1"/>
    </xf>
    <xf numFmtId="0" fontId="44" fillId="0" borderId="133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3" fillId="0" borderId="0" xfId="0" applyFont="1" applyAlignment="1">
      <alignment horizontal="center" vertical="center"/>
    </xf>
    <xf numFmtId="0" fontId="44" fillId="0" borderId="55" xfId="0" applyFont="1" applyBorder="1" applyAlignment="1">
      <alignment horizontal="center" vertical="center" wrapText="1"/>
    </xf>
    <xf numFmtId="0" fontId="44" fillId="0" borderId="121" xfId="0" applyFont="1" applyBorder="1" applyAlignment="1">
      <alignment horizontal="center" vertical="center" wrapText="1"/>
    </xf>
    <xf numFmtId="0" fontId="44" fillId="0" borderId="87" xfId="0" applyFont="1" applyBorder="1" applyAlignment="1">
      <alignment horizontal="center" wrapText="1"/>
    </xf>
    <xf numFmtId="0" fontId="44" fillId="0" borderId="86" xfId="0" applyFont="1" applyBorder="1" applyAlignment="1">
      <alignment horizontal="center" wrapText="1"/>
    </xf>
    <xf numFmtId="0" fontId="44" fillId="0" borderId="90" xfId="0" applyFont="1" applyBorder="1" applyAlignment="1">
      <alignment horizontal="center" wrapText="1"/>
    </xf>
    <xf numFmtId="0" fontId="44" fillId="0" borderId="89" xfId="0" applyFont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0" fillId="0" borderId="21" xfId="0" applyBorder="1"/>
    <xf numFmtId="0" fontId="0" fillId="0" borderId="101" xfId="0" applyBorder="1"/>
    <xf numFmtId="49" fontId="4" fillId="0" borderId="50" xfId="0" applyNumberFormat="1" applyFont="1" applyBorder="1" applyAlignment="1">
      <alignment horizontal="center" vertical="center" wrapText="1"/>
    </xf>
    <xf numFmtId="0" fontId="0" fillId="0" borderId="114" xfId="0" applyBorder="1"/>
    <xf numFmtId="0" fontId="0" fillId="0" borderId="98" xfId="0" applyBorder="1"/>
    <xf numFmtId="0" fontId="4" fillId="0" borderId="36" xfId="0" applyFont="1" applyBorder="1" applyAlignment="1">
      <alignment horizontal="center" vertical="center" wrapText="1"/>
    </xf>
    <xf numFmtId="0" fontId="0" fillId="0" borderId="35" xfId="0" applyBorder="1"/>
    <xf numFmtId="0" fontId="0" fillId="0" borderId="79" xfId="0" applyBorder="1"/>
    <xf numFmtId="0" fontId="4" fillId="0" borderId="30" xfId="0" applyFont="1" applyBorder="1" applyAlignment="1">
      <alignment horizontal="center" vertical="center" wrapText="1"/>
    </xf>
    <xf numFmtId="0" fontId="0" fillId="0" borderId="23" xfId="0" applyBorder="1"/>
    <xf numFmtId="0" fontId="4" fillId="0" borderId="142" xfId="0" applyFont="1" applyBorder="1" applyAlignment="1">
      <alignment horizontal="center" vertical="center"/>
    </xf>
    <xf numFmtId="0" fontId="4" fillId="0" borderId="14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7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101" xfId="0" applyFont="1" applyBorder="1" applyAlignment="1">
      <alignment horizontal="center" vertical="center"/>
    </xf>
    <xf numFmtId="49" fontId="4" fillId="0" borderId="114" xfId="0" applyNumberFormat="1" applyFont="1" applyBorder="1" applyAlignment="1">
      <alignment horizontal="center" vertical="center" wrapText="1"/>
    </xf>
    <xf numFmtId="49" fontId="4" fillId="0" borderId="98" xfId="0" applyNumberFormat="1" applyFont="1" applyBorder="1" applyAlignment="1">
      <alignment horizontal="center" vertical="center" wrapText="1"/>
    </xf>
    <xf numFmtId="165" fontId="4" fillId="0" borderId="0" xfId="55" applyFont="1" applyAlignment="1">
      <alignment horizontal="center" vertical="center" wrapText="1"/>
    </xf>
    <xf numFmtId="0" fontId="43" fillId="28" borderId="113" xfId="0" applyFont="1" applyFill="1" applyBorder="1" applyAlignment="1">
      <alignment horizontal="center" vertical="center"/>
    </xf>
    <xf numFmtId="0" fontId="43" fillId="28" borderId="115" xfId="0" applyFont="1" applyFill="1" applyBorder="1" applyAlignment="1">
      <alignment horizontal="center" vertical="center"/>
    </xf>
    <xf numFmtId="164" fontId="4" fillId="0" borderId="0" xfId="54" applyFont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80" xfId="0" applyFont="1" applyBorder="1" applyAlignment="1">
      <alignment horizontal="center" vertical="center" wrapText="1"/>
    </xf>
    <xf numFmtId="0" fontId="4" fillId="0" borderId="144" xfId="0" applyFont="1" applyBorder="1" applyAlignment="1">
      <alignment horizontal="center" vertical="center" wrapText="1"/>
    </xf>
    <xf numFmtId="0" fontId="4" fillId="0" borderId="85" xfId="0" applyFont="1" applyBorder="1" applyAlignment="1">
      <alignment horizontal="center" vertical="center" wrapText="1"/>
    </xf>
    <xf numFmtId="0" fontId="4" fillId="24" borderId="142" xfId="0" applyFont="1" applyFill="1" applyBorder="1" applyAlignment="1">
      <alignment horizontal="center" vertical="center"/>
    </xf>
    <xf numFmtId="0" fontId="4" fillId="24" borderId="143" xfId="0" applyFont="1" applyFill="1" applyBorder="1" applyAlignment="1">
      <alignment horizontal="center" vertical="center"/>
    </xf>
    <xf numFmtId="0" fontId="4" fillId="24" borderId="18" xfId="0" applyFont="1" applyFill="1" applyBorder="1" applyAlignment="1">
      <alignment horizontal="center" vertical="center"/>
    </xf>
    <xf numFmtId="0" fontId="43" fillId="0" borderId="36" xfId="0" applyFont="1" applyBorder="1" applyAlignment="1">
      <alignment horizontal="center" vertical="center" wrapText="1"/>
    </xf>
    <xf numFmtId="0" fontId="43" fillId="0" borderId="79" xfId="0" applyFont="1" applyBorder="1" applyAlignment="1">
      <alignment horizontal="center" vertical="center" wrapText="1"/>
    </xf>
    <xf numFmtId="0" fontId="44" fillId="0" borderId="51" xfId="0" applyFont="1" applyBorder="1" applyAlignment="1">
      <alignment horizontal="right" vertical="center"/>
    </xf>
    <xf numFmtId="0" fontId="44" fillId="0" borderId="145" xfId="0" applyFont="1" applyBorder="1" applyAlignment="1">
      <alignment horizontal="right" vertical="center"/>
    </xf>
    <xf numFmtId="0" fontId="44" fillId="0" borderId="0" xfId="0" applyFont="1" applyAlignment="1">
      <alignment horizontal="center" vertical="center"/>
    </xf>
    <xf numFmtId="0" fontId="44" fillId="0" borderId="31" xfId="0" applyFont="1" applyBorder="1" applyAlignment="1">
      <alignment vertical="center" wrapText="1"/>
    </xf>
    <xf numFmtId="0" fontId="44" fillId="0" borderId="21" xfId="0" applyFont="1" applyBorder="1" applyAlignment="1">
      <alignment vertical="center" wrapText="1"/>
    </xf>
    <xf numFmtId="0" fontId="44" fillId="0" borderId="142" xfId="0" applyFont="1" applyBorder="1" applyAlignment="1">
      <alignment horizontal="center" vertical="center"/>
    </xf>
    <xf numFmtId="0" fontId="44" fillId="0" borderId="143" xfId="0" applyFont="1" applyBorder="1" applyAlignment="1">
      <alignment horizontal="center" vertical="center"/>
    </xf>
    <xf numFmtId="0" fontId="44" fillId="0" borderId="50" xfId="0" applyFont="1" applyBorder="1" applyAlignment="1">
      <alignment horizontal="center" vertical="center" wrapText="1"/>
    </xf>
    <xf numFmtId="0" fontId="44" fillId="0" borderId="98" xfId="0" applyFont="1" applyBorder="1" applyAlignment="1">
      <alignment horizontal="center" vertical="center" wrapText="1"/>
    </xf>
    <xf numFmtId="0" fontId="44" fillId="0" borderId="36" xfId="0" applyFont="1" applyBorder="1" applyAlignment="1">
      <alignment horizontal="center" vertical="center" wrapText="1"/>
    </xf>
    <xf numFmtId="0" fontId="44" fillId="0" borderId="79" xfId="0" applyFont="1" applyBorder="1" applyAlignment="1">
      <alignment horizontal="center" vertical="center" wrapText="1"/>
    </xf>
    <xf numFmtId="0" fontId="44" fillId="0" borderId="146" xfId="0" applyFont="1" applyBorder="1" applyAlignment="1">
      <alignment horizontal="left" vertical="center" wrapText="1"/>
    </xf>
    <xf numFmtId="0" fontId="44" fillId="24" borderId="147" xfId="48" applyFont="1" applyFill="1" applyBorder="1" applyAlignment="1">
      <alignment horizontal="center" vertical="center" wrapText="1"/>
    </xf>
    <xf numFmtId="0" fontId="44" fillId="24" borderId="15" xfId="48" applyFont="1" applyFill="1" applyBorder="1" applyAlignment="1">
      <alignment horizontal="center" vertical="center" wrapText="1"/>
    </xf>
    <xf numFmtId="0" fontId="44" fillId="24" borderId="148" xfId="48" applyFont="1" applyFill="1" applyBorder="1" applyAlignment="1">
      <alignment horizontal="center" vertical="center" wrapText="1"/>
    </xf>
    <xf numFmtId="0" fontId="44" fillId="24" borderId="13" xfId="48" applyFont="1" applyFill="1" applyBorder="1" applyAlignment="1">
      <alignment horizontal="center" vertical="center" wrapText="1"/>
    </xf>
    <xf numFmtId="164" fontId="4" fillId="0" borderId="142" xfId="54" applyFont="1" applyBorder="1" applyAlignment="1">
      <alignment horizontal="center" vertical="center"/>
    </xf>
    <xf numFmtId="164" fontId="4" fillId="0" borderId="143" xfId="54" applyFont="1" applyBorder="1" applyAlignment="1">
      <alignment horizontal="center" vertical="center"/>
    </xf>
    <xf numFmtId="164" fontId="4" fillId="0" borderId="18" xfId="54" applyFont="1" applyBorder="1" applyAlignment="1">
      <alignment horizontal="center" vertical="center"/>
    </xf>
    <xf numFmtId="164" fontId="44" fillId="0" borderId="0" xfId="54" applyFont="1" applyAlignment="1">
      <alignment horizontal="center"/>
    </xf>
    <xf numFmtId="0" fontId="44" fillId="0" borderId="28" xfId="0" applyFont="1" applyBorder="1" applyAlignment="1">
      <alignment horizontal="center" vertical="center" wrapText="1"/>
    </xf>
    <xf numFmtId="0" fontId="44" fillId="0" borderId="35" xfId="0" applyFont="1" applyBorder="1" applyAlignment="1">
      <alignment horizontal="center" vertical="center" wrapText="1"/>
    </xf>
    <xf numFmtId="0" fontId="44" fillId="0" borderId="26" xfId="0" applyFont="1" applyBorder="1" applyAlignment="1">
      <alignment horizontal="center" vertical="center" wrapText="1"/>
    </xf>
    <xf numFmtId="0" fontId="44" fillId="0" borderId="114" xfId="0" applyFont="1" applyBorder="1" applyAlignment="1">
      <alignment horizontal="center" vertical="center" wrapText="1"/>
    </xf>
    <xf numFmtId="1" fontId="4" fillId="0" borderId="28" xfId="0" applyNumberFormat="1" applyFont="1" applyBorder="1" applyAlignment="1">
      <alignment horizontal="center" vertical="center" wrapText="1"/>
    </xf>
    <xf numFmtId="1" fontId="4" fillId="0" borderId="79" xfId="0" applyNumberFormat="1" applyFont="1" applyBorder="1" applyAlignment="1">
      <alignment horizontal="center" vertical="center" wrapText="1"/>
    </xf>
    <xf numFmtId="164" fontId="44" fillId="0" borderId="117" xfId="54" applyFont="1" applyBorder="1" applyAlignment="1">
      <alignment horizontal="center" vertical="center"/>
    </xf>
    <xf numFmtId="164" fontId="44" fillId="0" borderId="85" xfId="54" applyFont="1" applyBorder="1" applyAlignment="1">
      <alignment horizontal="center" vertical="center"/>
    </xf>
    <xf numFmtId="0" fontId="44" fillId="24" borderId="0" xfId="44" applyFont="1" applyFill="1" applyAlignment="1">
      <alignment horizontal="center"/>
    </xf>
    <xf numFmtId="0" fontId="44" fillId="0" borderId="149" xfId="47" applyFont="1" applyBorder="1" applyAlignment="1">
      <alignment horizontal="center" vertical="center"/>
    </xf>
    <xf numFmtId="0" fontId="44" fillId="0" borderId="23" xfId="47" applyFont="1" applyBorder="1" applyAlignment="1">
      <alignment horizontal="center" vertical="center"/>
    </xf>
    <xf numFmtId="0" fontId="44" fillId="0" borderId="139" xfId="44" applyFont="1" applyBorder="1" applyAlignment="1">
      <alignment horizontal="center"/>
    </xf>
    <xf numFmtId="0" fontId="44" fillId="0" borderId="143" xfId="44" applyFont="1" applyBorder="1" applyAlignment="1">
      <alignment horizontal="center"/>
    </xf>
    <xf numFmtId="0" fontId="44" fillId="0" borderId="18" xfId="44" applyFont="1" applyBorder="1" applyAlignment="1">
      <alignment horizontal="center"/>
    </xf>
    <xf numFmtId="49" fontId="44" fillId="24" borderId="147" xfId="44" applyNumberFormat="1" applyFont="1" applyFill="1" applyBorder="1" applyAlignment="1">
      <alignment horizontal="center" vertical="center" wrapText="1"/>
    </xf>
    <xf numFmtId="49" fontId="44" fillId="24" borderId="15" xfId="44" applyNumberFormat="1" applyFont="1" applyFill="1" applyBorder="1" applyAlignment="1">
      <alignment horizontal="center" vertical="center" wrapText="1"/>
    </xf>
    <xf numFmtId="0" fontId="44" fillId="24" borderId="149" xfId="47" applyFont="1" applyFill="1" applyBorder="1" applyAlignment="1">
      <alignment horizontal="center" vertical="center"/>
    </xf>
    <xf numFmtId="0" fontId="44" fillId="24" borderId="84" xfId="47" applyFont="1" applyFill="1" applyBorder="1" applyAlignment="1">
      <alignment horizontal="center" vertical="center"/>
    </xf>
    <xf numFmtId="0" fontId="44" fillId="24" borderId="28" xfId="47" applyFont="1" applyFill="1" applyBorder="1" applyAlignment="1">
      <alignment horizontal="center" vertical="center" wrapText="1"/>
    </xf>
    <xf numFmtId="0" fontId="44" fillId="24" borderId="35" xfId="47" applyFont="1" applyFill="1" applyBorder="1" applyAlignment="1">
      <alignment horizontal="center" vertical="center" wrapText="1"/>
    </xf>
    <xf numFmtId="0" fontId="44" fillId="24" borderId="40" xfId="47" applyFont="1" applyFill="1" applyBorder="1" applyAlignment="1">
      <alignment horizontal="center"/>
    </xf>
    <xf numFmtId="0" fontId="44" fillId="24" borderId="126" xfId="47" applyFont="1" applyFill="1" applyBorder="1" applyAlignment="1">
      <alignment horizontal="center"/>
    </xf>
    <xf numFmtId="49" fontId="44" fillId="0" borderId="147" xfId="44" applyNumberFormat="1" applyFont="1" applyBorder="1" applyAlignment="1">
      <alignment horizontal="center" vertical="center" wrapText="1"/>
    </xf>
    <xf numFmtId="49" fontId="44" fillId="0" borderId="37" xfId="44" applyNumberFormat="1" applyFont="1" applyBorder="1" applyAlignment="1">
      <alignment horizontal="center" vertical="center" wrapText="1"/>
    </xf>
    <xf numFmtId="0" fontId="44" fillId="24" borderId="139" xfId="44" applyFont="1" applyFill="1" applyBorder="1" applyAlignment="1">
      <alignment horizontal="center"/>
    </xf>
    <xf numFmtId="0" fontId="44" fillId="24" borderId="143" xfId="44" applyFont="1" applyFill="1" applyBorder="1" applyAlignment="1">
      <alignment horizontal="center"/>
    </xf>
    <xf numFmtId="0" fontId="44" fillId="24" borderId="149" xfId="44" applyFont="1" applyFill="1" applyBorder="1" applyAlignment="1">
      <alignment horizontal="center"/>
    </xf>
    <xf numFmtId="164" fontId="44" fillId="24" borderId="0" xfId="54" applyFont="1" applyFill="1" applyAlignment="1">
      <alignment horizontal="center" vertical="center"/>
    </xf>
    <xf numFmtId="164" fontId="44" fillId="24" borderId="139" xfId="54" applyFont="1" applyFill="1" applyBorder="1" applyAlignment="1">
      <alignment horizontal="center" vertical="center"/>
    </xf>
    <xf numFmtId="164" fontId="44" fillId="24" borderId="149" xfId="54" applyFont="1" applyFill="1" applyBorder="1" applyAlignment="1">
      <alignment horizontal="center" vertical="center"/>
    </xf>
    <xf numFmtId="0" fontId="4" fillId="24" borderId="0" xfId="44" applyFont="1" applyFill="1" applyAlignment="1">
      <alignment horizontal="center"/>
    </xf>
    <xf numFmtId="0" fontId="44" fillId="27" borderId="36" xfId="44" applyFont="1" applyFill="1" applyBorder="1" applyAlignment="1">
      <alignment vertical="center"/>
    </xf>
    <xf numFmtId="0" fontId="44" fillId="27" borderId="35" xfId="44" applyFont="1" applyFill="1" applyBorder="1" applyAlignment="1">
      <alignment vertical="center"/>
    </xf>
    <xf numFmtId="0" fontId="44" fillId="27" borderId="79" xfId="44" applyFont="1" applyFill="1" applyBorder="1" applyAlignment="1">
      <alignment vertical="center"/>
    </xf>
    <xf numFmtId="0" fontId="44" fillId="27" borderId="34" xfId="44" applyFont="1" applyFill="1" applyBorder="1" applyAlignment="1">
      <alignment vertical="center"/>
    </xf>
    <xf numFmtId="0" fontId="44" fillId="27" borderId="32" xfId="44" applyFont="1" applyFill="1" applyBorder="1" applyAlignment="1">
      <alignment vertical="center"/>
    </xf>
    <xf numFmtId="0" fontId="44" fillId="27" borderId="115" xfId="44" applyFont="1" applyFill="1" applyBorder="1" applyAlignment="1">
      <alignment vertical="center"/>
    </xf>
    <xf numFmtId="0" fontId="44" fillId="24" borderId="147" xfId="44" applyFont="1" applyFill="1" applyBorder="1" applyAlignment="1">
      <alignment horizontal="center" vertical="center" wrapText="1"/>
    </xf>
    <xf numFmtId="0" fontId="44" fillId="24" borderId="15" xfId="44" applyFont="1" applyFill="1" applyBorder="1" applyAlignment="1">
      <alignment horizontal="center" vertical="center" wrapText="1"/>
    </xf>
    <xf numFmtId="0" fontId="44" fillId="24" borderId="148" xfId="44" applyFont="1" applyFill="1" applyBorder="1" applyAlignment="1">
      <alignment horizontal="center" vertical="center" wrapText="1"/>
    </xf>
    <xf numFmtId="0" fontId="44" fillId="24" borderId="13" xfId="44" applyFont="1" applyFill="1" applyBorder="1" applyAlignment="1">
      <alignment horizontal="center" vertical="center" wrapText="1"/>
    </xf>
    <xf numFmtId="0" fontId="4" fillId="0" borderId="28" xfId="44" applyFont="1" applyBorder="1" applyAlignment="1">
      <alignment horizontal="center" vertical="center" wrapText="1"/>
    </xf>
    <xf numFmtId="0" fontId="4" fillId="0" borderId="35" xfId="44" applyFont="1" applyBorder="1" applyAlignment="1">
      <alignment horizontal="center" vertical="center" wrapText="1"/>
    </xf>
    <xf numFmtId="0" fontId="4" fillId="0" borderId="117" xfId="44" applyFont="1" applyBorder="1" applyAlignment="1">
      <alignment horizontal="center" vertical="center" wrapText="1" shrinkToFit="1"/>
    </xf>
    <xf numFmtId="0" fontId="4" fillId="0" borderId="99" xfId="44" applyFont="1" applyBorder="1" applyAlignment="1">
      <alignment horizontal="center" vertical="center" wrapText="1" shrinkToFit="1"/>
    </xf>
    <xf numFmtId="3" fontId="44" fillId="0" borderId="84" xfId="44" applyNumberFormat="1" applyFont="1" applyBorder="1" applyAlignment="1">
      <alignment horizontal="right" vertical="center"/>
    </xf>
    <xf numFmtId="3" fontId="44" fillId="0" borderId="22" xfId="44" applyNumberFormat="1" applyFont="1" applyBorder="1" applyAlignment="1">
      <alignment horizontal="right" vertical="center"/>
    </xf>
    <xf numFmtId="3" fontId="44" fillId="0" borderId="35" xfId="44" applyNumberFormat="1" applyFont="1" applyBorder="1" applyAlignment="1">
      <alignment horizontal="right" vertical="center"/>
    </xf>
    <xf numFmtId="3" fontId="44" fillId="0" borderId="79" xfId="44" applyNumberFormat="1" applyFont="1" applyBorder="1" applyAlignment="1">
      <alignment horizontal="right" vertical="center"/>
    </xf>
    <xf numFmtId="0" fontId="44" fillId="32" borderId="36" xfId="44" applyFont="1" applyFill="1" applyBorder="1" applyAlignment="1">
      <alignment vertical="center"/>
    </xf>
    <xf numFmtId="0" fontId="44" fillId="32" borderId="35" xfId="44" applyFont="1" applyFill="1" applyBorder="1" applyAlignment="1">
      <alignment vertical="center"/>
    </xf>
    <xf numFmtId="0" fontId="44" fillId="32" borderId="79" xfId="44" applyFont="1" applyFill="1" applyBorder="1" applyAlignment="1">
      <alignment vertical="center"/>
    </xf>
    <xf numFmtId="0" fontId="52" fillId="0" borderId="0" xfId="41" applyFont="1" applyAlignment="1">
      <alignment horizontal="center"/>
    </xf>
    <xf numFmtId="164" fontId="4" fillId="0" borderId="0" xfId="54" applyFont="1" applyAlignment="1">
      <alignment horizontal="center" vertical="center" wrapText="1"/>
    </xf>
    <xf numFmtId="0" fontId="45" fillId="24" borderId="0" xfId="59" applyFont="1" applyFill="1" applyAlignment="1">
      <alignment horizontal="center"/>
    </xf>
    <xf numFmtId="0" fontId="30" fillId="24" borderId="0" xfId="59" applyFont="1" applyFill="1" applyAlignment="1">
      <alignment horizontal="center"/>
    </xf>
    <xf numFmtId="49" fontId="44" fillId="24" borderId="147" xfId="59" applyNumberFormat="1" applyFont="1" applyFill="1" applyBorder="1" applyAlignment="1">
      <alignment horizontal="center" vertical="center" wrapText="1"/>
    </xf>
    <xf numFmtId="49" fontId="44" fillId="24" borderId="15" xfId="59" applyNumberFormat="1" applyFont="1" applyFill="1" applyBorder="1" applyAlignment="1">
      <alignment horizontal="center" vertical="center" wrapText="1"/>
    </xf>
    <xf numFmtId="49" fontId="44" fillId="0" borderId="147" xfId="59" applyNumberFormat="1" applyFont="1" applyBorder="1" applyAlignment="1">
      <alignment horizontal="center" vertical="center" wrapText="1"/>
    </xf>
    <xf numFmtId="49" fontId="44" fillId="0" borderId="37" xfId="59" applyNumberFormat="1" applyFont="1" applyBorder="1" applyAlignment="1">
      <alignment horizontal="center" vertical="center" wrapText="1"/>
    </xf>
    <xf numFmtId="0" fontId="44" fillId="0" borderId="139" xfId="59" applyFont="1" applyBorder="1" applyAlignment="1">
      <alignment horizontal="center"/>
    </xf>
    <xf numFmtId="0" fontId="44" fillId="0" borderId="143" xfId="59" applyFont="1" applyBorder="1" applyAlignment="1">
      <alignment horizontal="center"/>
    </xf>
    <xf numFmtId="0" fontId="44" fillId="0" borderId="18" xfId="59" applyFont="1" applyBorder="1" applyAlignment="1">
      <alignment horizontal="center"/>
    </xf>
    <xf numFmtId="0" fontId="43" fillId="28" borderId="150" xfId="0" applyFont="1" applyFill="1" applyBorder="1" applyAlignment="1">
      <alignment horizontal="right" vertical="center"/>
    </xf>
    <xf numFmtId="0" fontId="43" fillId="28" borderId="49" xfId="0" applyFont="1" applyFill="1" applyBorder="1" applyAlignment="1">
      <alignment horizontal="right" vertical="center"/>
    </xf>
    <xf numFmtId="0" fontId="43" fillId="28" borderId="127" xfId="0" applyFont="1" applyFill="1" applyBorder="1" applyAlignment="1">
      <alignment horizontal="right" vertical="center"/>
    </xf>
    <xf numFmtId="49" fontId="4" fillId="0" borderId="32" xfId="0" applyNumberFormat="1" applyFont="1" applyBorder="1" applyAlignment="1">
      <alignment horizontal="center" vertical="center" wrapText="1"/>
    </xf>
    <xf numFmtId="49" fontId="4" fillId="0" borderId="115" xfId="0" applyNumberFormat="1" applyFont="1" applyBorder="1" applyAlignment="1">
      <alignment horizontal="center" vertical="center" wrapText="1"/>
    </xf>
    <xf numFmtId="0" fontId="4" fillId="24" borderId="36" xfId="0" applyFont="1" applyFill="1" applyBorder="1" applyAlignment="1">
      <alignment horizontal="center" vertical="center" wrapText="1"/>
    </xf>
    <xf numFmtId="0" fontId="4" fillId="24" borderId="7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9" fontId="4" fillId="0" borderId="33" xfId="0" applyNumberFormat="1" applyFont="1" applyBorder="1" applyAlignment="1">
      <alignment horizontal="center" vertical="center" wrapText="1"/>
    </xf>
    <xf numFmtId="49" fontId="4" fillId="0" borderId="78" xfId="0" applyNumberFormat="1" applyFont="1" applyBorder="1" applyAlignment="1">
      <alignment horizontal="center" vertical="center" wrapText="1"/>
    </xf>
    <xf numFmtId="49" fontId="4" fillId="0" borderId="35" xfId="0" applyNumberFormat="1" applyFont="1" applyBorder="1" applyAlignment="1">
      <alignment horizontal="center" vertical="center" wrapText="1"/>
    </xf>
    <xf numFmtId="49" fontId="4" fillId="0" borderId="79" xfId="0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49" fontId="4" fillId="0" borderId="36" xfId="0" applyNumberFormat="1" applyFont="1" applyBorder="1" applyAlignment="1">
      <alignment horizontal="center" vertical="center" wrapText="1"/>
    </xf>
    <xf numFmtId="0" fontId="4" fillId="0" borderId="150" xfId="38" applyFont="1" applyBorder="1" applyAlignment="1">
      <alignment horizontal="right"/>
    </xf>
    <xf numFmtId="0" fontId="4" fillId="0" borderId="49" xfId="38" applyFont="1" applyBorder="1" applyAlignment="1">
      <alignment horizontal="right"/>
    </xf>
    <xf numFmtId="0" fontId="4" fillId="0" borderId="127" xfId="38" applyFont="1" applyBorder="1" applyAlignment="1">
      <alignment horizontal="right"/>
    </xf>
  </cellXfs>
  <cellStyles count="60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 xr:uid="{AA14D991-F7B4-4FC3-AF74-184C4E458A88}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 xr:uid="{947D8F59-7BFF-4D76-804F-D3EF7F787C73}"/>
    <cellStyle name="Normal 3" xfId="39" xr:uid="{D38DAC71-E56B-4C11-8EC0-73E2B61DA600}"/>
    <cellStyle name="Normal 3 2" xfId="40" xr:uid="{3A6D334A-321B-4D8E-8087-6525F41C24E7}"/>
    <cellStyle name="Normal 4" xfId="41" xr:uid="{901EED46-D1A1-44D2-AFE8-3110E20C733B}"/>
    <cellStyle name="Normal 5" xfId="42" xr:uid="{BE4C558F-6803-46C9-B6F9-4D5FB2C969D4}"/>
    <cellStyle name="Normal 6" xfId="43" xr:uid="{B696AAE2-6488-43DC-9398-7B1826AC4E60}"/>
    <cellStyle name="Normal 7" xfId="44" xr:uid="{9816BB44-8C09-4735-B67D-BCA63E1C0ECE}"/>
    <cellStyle name="Normal 7 2" xfId="59" xr:uid="{AF338E8A-BF72-41D3-87C6-A864639FA901}"/>
    <cellStyle name="Normal 8" xfId="45" xr:uid="{5C7211F0-B533-4AA5-BA51-EA117AE4AF5B}"/>
    <cellStyle name="Normal_2008_IC-Sumarni pregled tabela_ElEn" xfId="46" xr:uid="{FE9374CE-F56F-40E9-BE26-8E99EF9CBDCA}"/>
    <cellStyle name="Normal_EEB  I-XII  2005" xfId="47" xr:uid="{F8AE4E98-477E-4077-B3D0-2332AB22DAC6}"/>
    <cellStyle name="Normal_IC-EK-G Distribucija 20-zahtev" xfId="48" xr:uid="{8AF85AEC-75AA-4066-80C3-BD7A3B0BE303}"/>
    <cellStyle name="Normalan_PD ED JUGOISTOK KOREKCIJA INVESTICIJA-ZA SLANJE 03.02.2009." xfId="49" xr:uid="{2A1BB957-5182-4EB2-A641-A13827520307}"/>
    <cellStyle name="Note" xfId="50" builtinId="10" customBuiltin="1"/>
    <cellStyle name="Output" xfId="51" builtinId="21" customBuiltin="1"/>
    <cellStyle name="Percent 2" xfId="52" xr:uid="{B9C48678-375F-4B09-B6D4-9F6A1FAC50E2}"/>
    <cellStyle name="Percent 3" xfId="53" xr:uid="{4D13DBCA-DB7F-46A9-8789-413AFEFE5430}"/>
    <cellStyle name="Standard_A" xfId="54" xr:uid="{9621491B-03FF-49B1-908E-91756B3A206A}"/>
    <cellStyle name="Standard_A_1" xfId="55" xr:uid="{24FD897E-494D-4944-81A9-42C431B14DF3}"/>
    <cellStyle name="Title" xfId="56" builtinId="15" customBuiltin="1"/>
    <cellStyle name="Total" xfId="57" builtinId="25" customBuiltin="1"/>
    <cellStyle name="Warning Text" xfId="58" builtinId="11" customBuiltin="1"/>
  </cellStyles>
  <dxfs count="2">
    <dxf>
      <font>
        <condense val="0"/>
        <extend val="0"/>
        <u/>
      </font>
      <fill>
        <patternFill patternType="none">
          <bgColor indexed="65"/>
        </patternFill>
      </fill>
    </dxf>
    <dxf>
      <font>
        <condense val="0"/>
        <extend val="0"/>
        <u/>
      </font>
      <fill>
        <patternFill patternType="none">
          <bgColor indexed="65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152400</xdr:rowOff>
    </xdr:from>
    <xdr:to>
      <xdr:col>1</xdr:col>
      <xdr:colOff>228600</xdr:colOff>
      <xdr:row>8</xdr:row>
      <xdr:rowOff>9525</xdr:rowOff>
    </xdr:to>
    <xdr:pic>
      <xdr:nvPicPr>
        <xdr:cNvPr id="1111" name="Picture 1">
          <a:extLst>
            <a:ext uri="{FF2B5EF4-FFF2-40B4-BE49-F238E27FC236}">
              <a16:creationId xmlns:a16="http://schemas.microsoft.com/office/drawing/2014/main" id="{C846B12B-F93C-3D5A-2632-C699B6321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204787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9DF2C-741C-4C37-9435-97FE41AF7A0E}">
  <sheetPr codeName="Sheet1">
    <pageSetUpPr fitToPage="1"/>
  </sheetPr>
  <dimension ref="A6:H326"/>
  <sheetViews>
    <sheetView showGridLines="0" showZeros="0" tabSelected="1" zoomScaleNormal="100" workbookViewId="0"/>
  </sheetViews>
  <sheetFormatPr defaultRowHeight="12.75" x14ac:dyDescent="0.2"/>
  <cols>
    <col min="1" max="1" width="27.7109375" style="8" customWidth="1"/>
    <col min="2" max="2" width="19" style="8" customWidth="1"/>
    <col min="3" max="11" width="10.7109375" style="8" customWidth="1"/>
    <col min="12" max="16384" width="9.140625" style="8"/>
  </cols>
  <sheetData>
    <row r="6" spans="1:8" s="86" customFormat="1" x14ac:dyDescent="0.2"/>
    <row r="7" spans="1:8" s="86" customFormat="1" x14ac:dyDescent="0.2"/>
    <row r="8" spans="1:8" s="86" customFormat="1" x14ac:dyDescent="0.2"/>
    <row r="9" spans="1:8" s="86" customFormat="1" x14ac:dyDescent="0.2"/>
    <row r="10" spans="1:8" s="86" customFormat="1" x14ac:dyDescent="0.2">
      <c r="A10" s="8" t="s">
        <v>382</v>
      </c>
    </row>
    <row r="11" spans="1:8" s="86" customFormat="1" x14ac:dyDescent="0.2"/>
    <row r="12" spans="1:8" s="86" customFormat="1" x14ac:dyDescent="0.2">
      <c r="A12" s="869" t="s">
        <v>623</v>
      </c>
      <c r="B12" s="86" t="s">
        <v>381</v>
      </c>
    </row>
    <row r="13" spans="1:8" s="86" customFormat="1" x14ac:dyDescent="0.2"/>
    <row r="14" spans="1:8" s="86" customFormat="1" x14ac:dyDescent="0.2"/>
    <row r="15" spans="1:8" s="86" customFormat="1" x14ac:dyDescent="0.2">
      <c r="A15" s="86" t="s">
        <v>66</v>
      </c>
      <c r="C15" s="1038"/>
      <c r="D15" s="1038"/>
      <c r="E15" s="1038"/>
      <c r="F15" s="1038"/>
      <c r="G15" s="1038"/>
      <c r="H15" s="1038"/>
    </row>
    <row r="16" spans="1:8" s="86" customFormat="1" x14ac:dyDescent="0.2">
      <c r="A16" s="86" t="s">
        <v>100</v>
      </c>
      <c r="C16" s="1038"/>
      <c r="D16" s="1038"/>
      <c r="E16" s="1038"/>
      <c r="F16" s="1038"/>
      <c r="G16" s="1038"/>
      <c r="H16" s="1038"/>
    </row>
    <row r="17" spans="1:8" s="86" customFormat="1" x14ac:dyDescent="0.2">
      <c r="A17" s="391" t="s">
        <v>383</v>
      </c>
      <c r="C17" s="1038"/>
      <c r="D17" s="1038"/>
      <c r="E17" s="1038"/>
      <c r="F17" s="1038"/>
      <c r="G17" s="1038"/>
      <c r="H17" s="1038"/>
    </row>
    <row r="18" spans="1:8" s="86" customFormat="1" x14ac:dyDescent="0.2"/>
    <row r="19" spans="1:8" s="86" customFormat="1" x14ac:dyDescent="0.2">
      <c r="A19" s="86" t="s">
        <v>162</v>
      </c>
      <c r="C19" s="868"/>
    </row>
    <row r="20" spans="1:8" s="86" customFormat="1" x14ac:dyDescent="0.2"/>
    <row r="21" spans="1:8" s="86" customFormat="1" x14ac:dyDescent="0.2">
      <c r="A21" s="86" t="s">
        <v>67</v>
      </c>
      <c r="C21" s="1038"/>
      <c r="D21" s="1038"/>
      <c r="E21" s="1038"/>
      <c r="F21" s="1038"/>
      <c r="G21" s="1038"/>
      <c r="H21" s="1038"/>
    </row>
    <row r="22" spans="1:8" s="86" customFormat="1" x14ac:dyDescent="0.2"/>
    <row r="23" spans="1:8" s="86" customFormat="1" x14ac:dyDescent="0.2">
      <c r="A23" s="86" t="s">
        <v>68</v>
      </c>
      <c r="B23" s="86" t="s">
        <v>26</v>
      </c>
      <c r="C23" s="1038"/>
      <c r="D23" s="1038"/>
      <c r="E23" s="1038"/>
      <c r="F23" s="1038"/>
      <c r="G23" s="1038"/>
      <c r="H23" s="1038"/>
    </row>
    <row r="24" spans="1:8" s="86" customFormat="1" x14ac:dyDescent="0.2"/>
    <row r="25" spans="1:8" s="86" customFormat="1" x14ac:dyDescent="0.2">
      <c r="B25" s="86" t="s">
        <v>27</v>
      </c>
      <c r="C25" s="1038"/>
      <c r="D25" s="1038"/>
      <c r="E25" s="1038"/>
      <c r="F25" s="1038"/>
      <c r="G25" s="1038"/>
      <c r="H25" s="1038"/>
    </row>
    <row r="26" spans="1:8" s="86" customFormat="1" x14ac:dyDescent="0.2"/>
    <row r="27" spans="1:8" s="86" customFormat="1" x14ac:dyDescent="0.2">
      <c r="B27" s="86" t="s">
        <v>57</v>
      </c>
      <c r="C27" s="1038"/>
      <c r="D27" s="1038"/>
      <c r="E27" s="1038"/>
      <c r="F27" s="1038"/>
      <c r="G27" s="1038"/>
      <c r="H27" s="1038"/>
    </row>
    <row r="28" spans="1:8" s="86" customFormat="1" x14ac:dyDescent="0.2"/>
    <row r="29" spans="1:8" s="86" customFormat="1" x14ac:dyDescent="0.2">
      <c r="A29" s="86" t="s">
        <v>115</v>
      </c>
      <c r="C29" s="1038"/>
      <c r="D29" s="1038"/>
      <c r="E29" s="1038"/>
      <c r="F29" s="1038"/>
      <c r="G29" s="1038"/>
      <c r="H29" s="1038"/>
    </row>
    <row r="30" spans="1:8" s="86" customFormat="1" x14ac:dyDescent="0.2"/>
    <row r="31" spans="1:8" s="86" customFormat="1" x14ac:dyDescent="0.2"/>
    <row r="32" spans="1:8" s="86" customFormat="1" x14ac:dyDescent="0.2">
      <c r="A32" s="86" t="s">
        <v>99</v>
      </c>
    </row>
    <row r="33" spans="1:8" s="86" customFormat="1" ht="12.75" customHeight="1" x14ac:dyDescent="0.2">
      <c r="A33" s="1021" t="s">
        <v>707</v>
      </c>
      <c r="B33" s="1022"/>
      <c r="C33" s="1022"/>
      <c r="D33" s="868"/>
    </row>
    <row r="34" spans="1:8" s="86" customFormat="1" ht="6.75" customHeight="1" x14ac:dyDescent="0.2"/>
    <row r="35" spans="1:8" s="86" customFormat="1" ht="26.25" customHeight="1" x14ac:dyDescent="0.2">
      <c r="A35" s="1037" t="s">
        <v>622</v>
      </c>
      <c r="B35" s="1037"/>
      <c r="C35" s="1037"/>
      <c r="D35" s="1037"/>
      <c r="E35" s="1037"/>
      <c r="F35" s="1037"/>
      <c r="G35" s="1037"/>
      <c r="H35" s="1037"/>
    </row>
    <row r="36" spans="1:8" s="86" customFormat="1" x14ac:dyDescent="0.2"/>
    <row r="37" spans="1:8" s="86" customFormat="1" x14ac:dyDescent="0.2"/>
    <row r="38" spans="1:8" s="86" customFormat="1" x14ac:dyDescent="0.2"/>
    <row r="39" spans="1:8" s="86" customFormat="1" x14ac:dyDescent="0.2"/>
    <row r="40" spans="1:8" s="86" customFormat="1" x14ac:dyDescent="0.2"/>
    <row r="41" spans="1:8" s="86" customFormat="1" x14ac:dyDescent="0.2"/>
    <row r="42" spans="1:8" s="86" customFormat="1" x14ac:dyDescent="0.2"/>
    <row r="43" spans="1:8" s="86" customFormat="1" x14ac:dyDescent="0.2"/>
    <row r="44" spans="1:8" s="86" customFormat="1" x14ac:dyDescent="0.2"/>
    <row r="45" spans="1:8" s="86" customFormat="1" x14ac:dyDescent="0.2"/>
    <row r="46" spans="1:8" s="86" customFormat="1" x14ac:dyDescent="0.2"/>
    <row r="47" spans="1:8" s="86" customFormat="1" x14ac:dyDescent="0.2"/>
    <row r="48" spans="1:8" s="86" customFormat="1" x14ac:dyDescent="0.2"/>
    <row r="49" s="86" customFormat="1" x14ac:dyDescent="0.2"/>
    <row r="50" s="86" customFormat="1" x14ac:dyDescent="0.2"/>
    <row r="51" s="86" customFormat="1" x14ac:dyDescent="0.2"/>
    <row r="52" s="86" customFormat="1" x14ac:dyDescent="0.2"/>
    <row r="53" s="86" customFormat="1" x14ac:dyDescent="0.2"/>
    <row r="54" s="86" customFormat="1" x14ac:dyDescent="0.2"/>
    <row r="55" s="86" customFormat="1" x14ac:dyDescent="0.2"/>
    <row r="56" s="86" customFormat="1" x14ac:dyDescent="0.2"/>
    <row r="57" s="86" customFormat="1" x14ac:dyDescent="0.2"/>
    <row r="58" s="86" customFormat="1" x14ac:dyDescent="0.2"/>
    <row r="59" s="86" customFormat="1" x14ac:dyDescent="0.2"/>
    <row r="60" s="86" customFormat="1" x14ac:dyDescent="0.2"/>
    <row r="61" s="86" customFormat="1" x14ac:dyDescent="0.2"/>
    <row r="62" s="86" customFormat="1" x14ac:dyDescent="0.2"/>
    <row r="63" s="86" customFormat="1" x14ac:dyDescent="0.2"/>
    <row r="64" s="86" customFormat="1" x14ac:dyDescent="0.2"/>
    <row r="65" s="86" customFormat="1" x14ac:dyDescent="0.2"/>
    <row r="66" s="86" customFormat="1" x14ac:dyDescent="0.2"/>
    <row r="67" s="86" customFormat="1" x14ac:dyDescent="0.2"/>
    <row r="68" s="86" customFormat="1" x14ac:dyDescent="0.2"/>
    <row r="69" s="86" customFormat="1" x14ac:dyDescent="0.2"/>
    <row r="70" s="86" customFormat="1" x14ac:dyDescent="0.2"/>
    <row r="71" s="86" customFormat="1" x14ac:dyDescent="0.2"/>
    <row r="72" s="86" customFormat="1" x14ac:dyDescent="0.2"/>
    <row r="73" s="86" customFormat="1" x14ac:dyDescent="0.2"/>
    <row r="74" s="86" customFormat="1" x14ac:dyDescent="0.2"/>
    <row r="75" s="86" customFormat="1" x14ac:dyDescent="0.2"/>
    <row r="76" s="86" customFormat="1" x14ac:dyDescent="0.2"/>
    <row r="77" s="86" customFormat="1" x14ac:dyDescent="0.2"/>
    <row r="78" s="86" customFormat="1" x14ac:dyDescent="0.2"/>
    <row r="79" s="86" customFormat="1" x14ac:dyDescent="0.2"/>
    <row r="80" s="86" customFormat="1" x14ac:dyDescent="0.2"/>
    <row r="81" s="86" customFormat="1" x14ac:dyDescent="0.2"/>
    <row r="82" s="86" customFormat="1" x14ac:dyDescent="0.2"/>
    <row r="83" s="86" customFormat="1" x14ac:dyDescent="0.2"/>
    <row r="84" s="86" customFormat="1" x14ac:dyDescent="0.2"/>
    <row r="85" s="86" customFormat="1" x14ac:dyDescent="0.2"/>
    <row r="86" s="86" customFormat="1" x14ac:dyDescent="0.2"/>
    <row r="87" s="86" customFormat="1" x14ac:dyDescent="0.2"/>
    <row r="88" s="86" customFormat="1" x14ac:dyDescent="0.2"/>
    <row r="89" s="86" customFormat="1" x14ac:dyDescent="0.2"/>
    <row r="90" s="86" customFormat="1" x14ac:dyDescent="0.2"/>
    <row r="91" s="86" customFormat="1" x14ac:dyDescent="0.2"/>
    <row r="92" s="86" customFormat="1" x14ac:dyDescent="0.2"/>
    <row r="93" s="86" customFormat="1" x14ac:dyDescent="0.2"/>
    <row r="94" s="86" customFormat="1" x14ac:dyDescent="0.2"/>
    <row r="95" s="86" customFormat="1" x14ac:dyDescent="0.2"/>
    <row r="96" s="86" customFormat="1" x14ac:dyDescent="0.2"/>
    <row r="97" s="86" customFormat="1" x14ac:dyDescent="0.2"/>
    <row r="98" s="86" customFormat="1" x14ac:dyDescent="0.2"/>
    <row r="99" s="86" customFormat="1" x14ac:dyDescent="0.2"/>
    <row r="100" s="86" customFormat="1" x14ac:dyDescent="0.2"/>
    <row r="101" s="86" customFormat="1" x14ac:dyDescent="0.2"/>
    <row r="102" s="86" customFormat="1" x14ac:dyDescent="0.2"/>
    <row r="103" s="86" customFormat="1" x14ac:dyDescent="0.2"/>
    <row r="104" s="86" customFormat="1" x14ac:dyDescent="0.2"/>
    <row r="105" s="86" customFormat="1" x14ac:dyDescent="0.2"/>
    <row r="106" s="86" customFormat="1" x14ac:dyDescent="0.2"/>
    <row r="107" s="86" customFormat="1" x14ac:dyDescent="0.2"/>
    <row r="108" s="86" customFormat="1" x14ac:dyDescent="0.2"/>
    <row r="109" s="86" customFormat="1" x14ac:dyDescent="0.2"/>
    <row r="110" s="86" customFormat="1" x14ac:dyDescent="0.2"/>
    <row r="111" s="86" customFormat="1" x14ac:dyDescent="0.2"/>
    <row r="112" s="86" customFormat="1" x14ac:dyDescent="0.2"/>
    <row r="113" s="86" customFormat="1" x14ac:dyDescent="0.2"/>
    <row r="114" s="86" customFormat="1" x14ac:dyDescent="0.2"/>
    <row r="115" s="86" customFormat="1" x14ac:dyDescent="0.2"/>
    <row r="116" s="86" customFormat="1" x14ac:dyDescent="0.2"/>
    <row r="117" s="86" customFormat="1" x14ac:dyDescent="0.2"/>
    <row r="118" s="86" customFormat="1" x14ac:dyDescent="0.2"/>
    <row r="119" s="86" customFormat="1" x14ac:dyDescent="0.2"/>
    <row r="120" s="86" customFormat="1" x14ac:dyDescent="0.2"/>
    <row r="121" s="86" customFormat="1" x14ac:dyDescent="0.2"/>
    <row r="122" s="86" customFormat="1" x14ac:dyDescent="0.2"/>
    <row r="123" s="86" customFormat="1" x14ac:dyDescent="0.2"/>
    <row r="124" s="86" customFormat="1" x14ac:dyDescent="0.2"/>
    <row r="125" s="86" customFormat="1" x14ac:dyDescent="0.2"/>
    <row r="126" s="86" customFormat="1" x14ac:dyDescent="0.2"/>
    <row r="127" s="86" customFormat="1" x14ac:dyDescent="0.2"/>
    <row r="128" s="86" customFormat="1" x14ac:dyDescent="0.2"/>
    <row r="129" s="86" customFormat="1" x14ac:dyDescent="0.2"/>
    <row r="130" s="86" customFormat="1" x14ac:dyDescent="0.2"/>
    <row r="131" s="86" customFormat="1" x14ac:dyDescent="0.2"/>
    <row r="132" s="86" customFormat="1" x14ac:dyDescent="0.2"/>
    <row r="133" s="86" customFormat="1" x14ac:dyDescent="0.2"/>
    <row r="134" s="86" customFormat="1" x14ac:dyDescent="0.2"/>
    <row r="135" s="86" customFormat="1" x14ac:dyDescent="0.2"/>
    <row r="136" s="86" customFormat="1" x14ac:dyDescent="0.2"/>
    <row r="137" s="86" customFormat="1" x14ac:dyDescent="0.2"/>
    <row r="138" s="86" customFormat="1" x14ac:dyDescent="0.2"/>
    <row r="139" s="86" customFormat="1" x14ac:dyDescent="0.2"/>
    <row r="140" s="86" customFormat="1" x14ac:dyDescent="0.2"/>
    <row r="141" s="86" customFormat="1" x14ac:dyDescent="0.2"/>
    <row r="142" s="86" customFormat="1" x14ac:dyDescent="0.2"/>
    <row r="143" s="86" customFormat="1" x14ac:dyDescent="0.2"/>
    <row r="144" s="86" customFormat="1" x14ac:dyDescent="0.2"/>
    <row r="145" s="86" customFormat="1" x14ac:dyDescent="0.2"/>
    <row r="146" s="86" customFormat="1" x14ac:dyDescent="0.2"/>
    <row r="147" s="86" customFormat="1" x14ac:dyDescent="0.2"/>
    <row r="148" s="86" customFormat="1" x14ac:dyDescent="0.2"/>
    <row r="149" s="86" customFormat="1" x14ac:dyDescent="0.2"/>
    <row r="150" s="86" customFormat="1" x14ac:dyDescent="0.2"/>
    <row r="151" s="86" customFormat="1" x14ac:dyDescent="0.2"/>
    <row r="152" s="86" customFormat="1" x14ac:dyDescent="0.2"/>
    <row r="153" s="86" customFormat="1" x14ac:dyDescent="0.2"/>
    <row r="154" s="86" customFormat="1" x14ac:dyDescent="0.2"/>
    <row r="155" s="86" customFormat="1" x14ac:dyDescent="0.2"/>
    <row r="156" s="86" customFormat="1" x14ac:dyDescent="0.2"/>
    <row r="157" s="86" customFormat="1" x14ac:dyDescent="0.2"/>
    <row r="158" s="86" customFormat="1" x14ac:dyDescent="0.2"/>
    <row r="159" s="86" customFormat="1" x14ac:dyDescent="0.2"/>
    <row r="160" s="86" customFormat="1" x14ac:dyDescent="0.2"/>
    <row r="161" s="86" customFormat="1" x14ac:dyDescent="0.2"/>
    <row r="162" s="86" customFormat="1" x14ac:dyDescent="0.2"/>
    <row r="163" s="86" customFormat="1" x14ac:dyDescent="0.2"/>
    <row r="164" s="86" customFormat="1" x14ac:dyDescent="0.2"/>
    <row r="165" s="86" customFormat="1" x14ac:dyDescent="0.2"/>
    <row r="166" s="86" customFormat="1" x14ac:dyDescent="0.2"/>
    <row r="167" s="86" customFormat="1" x14ac:dyDescent="0.2"/>
    <row r="168" s="86" customFormat="1" x14ac:dyDescent="0.2"/>
    <row r="169" s="86" customFormat="1" x14ac:dyDescent="0.2"/>
    <row r="170" s="86" customFormat="1" x14ac:dyDescent="0.2"/>
    <row r="171" s="86" customFormat="1" x14ac:dyDescent="0.2"/>
    <row r="172" s="86" customFormat="1" x14ac:dyDescent="0.2"/>
    <row r="173" s="86" customFormat="1" x14ac:dyDescent="0.2"/>
    <row r="174" s="86" customFormat="1" x14ac:dyDescent="0.2"/>
    <row r="175" s="86" customFormat="1" x14ac:dyDescent="0.2"/>
    <row r="176" s="86" customFormat="1" x14ac:dyDescent="0.2"/>
    <row r="177" s="86" customFormat="1" x14ac:dyDescent="0.2"/>
    <row r="178" s="86" customFormat="1" x14ac:dyDescent="0.2"/>
    <row r="179" s="86" customFormat="1" x14ac:dyDescent="0.2"/>
    <row r="180" s="86" customFormat="1" x14ac:dyDescent="0.2"/>
    <row r="181" s="86" customFormat="1" x14ac:dyDescent="0.2"/>
    <row r="182" s="86" customFormat="1" x14ac:dyDescent="0.2"/>
    <row r="183" s="86" customFormat="1" x14ac:dyDescent="0.2"/>
    <row r="184" s="86" customFormat="1" x14ac:dyDescent="0.2"/>
    <row r="185" s="86" customFormat="1" x14ac:dyDescent="0.2"/>
    <row r="186" s="86" customFormat="1" x14ac:dyDescent="0.2"/>
    <row r="187" s="86" customFormat="1" x14ac:dyDescent="0.2"/>
    <row r="188" s="86" customFormat="1" x14ac:dyDescent="0.2"/>
    <row r="189" s="86" customFormat="1" x14ac:dyDescent="0.2"/>
    <row r="190" s="86" customFormat="1" x14ac:dyDescent="0.2"/>
    <row r="191" s="86" customFormat="1" x14ac:dyDescent="0.2"/>
    <row r="192" s="86" customFormat="1" x14ac:dyDescent="0.2"/>
    <row r="193" s="86" customFormat="1" x14ac:dyDescent="0.2"/>
    <row r="194" s="86" customFormat="1" x14ac:dyDescent="0.2"/>
    <row r="195" s="86" customFormat="1" x14ac:dyDescent="0.2"/>
    <row r="196" s="86" customFormat="1" x14ac:dyDescent="0.2"/>
    <row r="197" s="86" customFormat="1" x14ac:dyDescent="0.2"/>
    <row r="198" s="86" customFormat="1" x14ac:dyDescent="0.2"/>
    <row r="199" s="86" customFormat="1" x14ac:dyDescent="0.2"/>
    <row r="200" s="86" customFormat="1" x14ac:dyDescent="0.2"/>
    <row r="201" s="86" customFormat="1" x14ac:dyDescent="0.2"/>
    <row r="202" s="86" customFormat="1" x14ac:dyDescent="0.2"/>
    <row r="203" s="86" customFormat="1" x14ac:dyDescent="0.2"/>
    <row r="204" s="86" customFormat="1" x14ac:dyDescent="0.2"/>
    <row r="205" s="86" customFormat="1" x14ac:dyDescent="0.2"/>
    <row r="206" s="86" customFormat="1" x14ac:dyDescent="0.2"/>
    <row r="207" s="86" customFormat="1" x14ac:dyDescent="0.2"/>
    <row r="208" s="86" customFormat="1" x14ac:dyDescent="0.2"/>
    <row r="209" s="86" customFormat="1" x14ac:dyDescent="0.2"/>
    <row r="210" s="86" customFormat="1" x14ac:dyDescent="0.2"/>
    <row r="211" s="86" customFormat="1" x14ac:dyDescent="0.2"/>
    <row r="212" s="86" customFormat="1" x14ac:dyDescent="0.2"/>
    <row r="213" s="86" customFormat="1" x14ac:dyDescent="0.2"/>
    <row r="214" s="86" customFormat="1" x14ac:dyDescent="0.2"/>
    <row r="215" s="86" customFormat="1" x14ac:dyDescent="0.2"/>
    <row r="216" s="86" customFormat="1" x14ac:dyDescent="0.2"/>
    <row r="217" s="86" customFormat="1" x14ac:dyDescent="0.2"/>
    <row r="218" s="86" customFormat="1" x14ac:dyDescent="0.2"/>
    <row r="219" s="86" customFormat="1" x14ac:dyDescent="0.2"/>
    <row r="220" s="86" customFormat="1" x14ac:dyDescent="0.2"/>
    <row r="221" s="86" customFormat="1" x14ac:dyDescent="0.2"/>
    <row r="222" s="86" customFormat="1" x14ac:dyDescent="0.2"/>
    <row r="223" s="86" customFormat="1" x14ac:dyDescent="0.2"/>
    <row r="224" s="86" customFormat="1" x14ac:dyDescent="0.2"/>
    <row r="225" s="86" customFormat="1" x14ac:dyDescent="0.2"/>
    <row r="226" s="86" customFormat="1" x14ac:dyDescent="0.2"/>
    <row r="227" s="86" customFormat="1" x14ac:dyDescent="0.2"/>
    <row r="228" s="86" customFormat="1" x14ac:dyDescent="0.2"/>
    <row r="229" s="86" customFormat="1" x14ac:dyDescent="0.2"/>
    <row r="230" s="86" customFormat="1" x14ac:dyDescent="0.2"/>
    <row r="231" s="86" customFormat="1" x14ac:dyDescent="0.2"/>
    <row r="232" s="86" customFormat="1" x14ac:dyDescent="0.2"/>
    <row r="233" s="86" customFormat="1" x14ac:dyDescent="0.2"/>
    <row r="234" s="86" customFormat="1" x14ac:dyDescent="0.2"/>
    <row r="235" s="86" customFormat="1" x14ac:dyDescent="0.2"/>
    <row r="236" s="86" customFormat="1" x14ac:dyDescent="0.2"/>
    <row r="237" s="86" customFormat="1" x14ac:dyDescent="0.2"/>
    <row r="238" s="86" customFormat="1" x14ac:dyDescent="0.2"/>
    <row r="239" s="86" customFormat="1" x14ac:dyDescent="0.2"/>
    <row r="240" s="86" customFormat="1" x14ac:dyDescent="0.2"/>
    <row r="241" s="86" customFormat="1" x14ac:dyDescent="0.2"/>
    <row r="242" s="86" customFormat="1" x14ac:dyDescent="0.2"/>
    <row r="243" s="86" customFormat="1" x14ac:dyDescent="0.2"/>
    <row r="244" s="86" customFormat="1" x14ac:dyDescent="0.2"/>
    <row r="245" s="86" customFormat="1" x14ac:dyDescent="0.2"/>
    <row r="246" s="86" customFormat="1" x14ac:dyDescent="0.2"/>
    <row r="247" s="86" customFormat="1" x14ac:dyDescent="0.2"/>
    <row r="248" s="86" customFormat="1" x14ac:dyDescent="0.2"/>
    <row r="249" s="86" customFormat="1" x14ac:dyDescent="0.2"/>
    <row r="250" s="86" customFormat="1" x14ac:dyDescent="0.2"/>
    <row r="251" s="86" customFormat="1" x14ac:dyDescent="0.2"/>
    <row r="252" s="86" customFormat="1" x14ac:dyDescent="0.2"/>
    <row r="253" s="86" customFormat="1" x14ac:dyDescent="0.2"/>
    <row r="254" s="86" customFormat="1" x14ac:dyDescent="0.2"/>
    <row r="255" s="86" customFormat="1" x14ac:dyDescent="0.2"/>
    <row r="256" s="86" customFormat="1" x14ac:dyDescent="0.2"/>
    <row r="257" s="86" customFormat="1" x14ac:dyDescent="0.2"/>
    <row r="258" s="86" customFormat="1" x14ac:dyDescent="0.2"/>
    <row r="259" s="86" customFormat="1" x14ac:dyDescent="0.2"/>
    <row r="260" s="86" customFormat="1" x14ac:dyDescent="0.2"/>
    <row r="261" s="86" customFormat="1" x14ac:dyDescent="0.2"/>
    <row r="262" s="86" customFormat="1" x14ac:dyDescent="0.2"/>
    <row r="263" s="86" customFormat="1" x14ac:dyDescent="0.2"/>
    <row r="264" s="86" customFormat="1" x14ac:dyDescent="0.2"/>
    <row r="265" s="86" customFormat="1" x14ac:dyDescent="0.2"/>
    <row r="266" s="86" customFormat="1" x14ac:dyDescent="0.2"/>
    <row r="267" s="86" customFormat="1" x14ac:dyDescent="0.2"/>
    <row r="268" s="86" customFormat="1" x14ac:dyDescent="0.2"/>
    <row r="269" s="86" customFormat="1" x14ac:dyDescent="0.2"/>
    <row r="270" s="86" customFormat="1" x14ac:dyDescent="0.2"/>
    <row r="271" s="86" customFormat="1" x14ac:dyDescent="0.2"/>
    <row r="272" s="86" customFormat="1" x14ac:dyDescent="0.2"/>
    <row r="273" s="86" customFormat="1" x14ac:dyDescent="0.2"/>
    <row r="274" s="86" customFormat="1" x14ac:dyDescent="0.2"/>
    <row r="275" s="86" customFormat="1" x14ac:dyDescent="0.2"/>
    <row r="276" s="86" customFormat="1" x14ac:dyDescent="0.2"/>
    <row r="277" s="86" customFormat="1" x14ac:dyDescent="0.2"/>
    <row r="278" s="86" customFormat="1" x14ac:dyDescent="0.2"/>
    <row r="279" s="86" customFormat="1" x14ac:dyDescent="0.2"/>
    <row r="280" s="86" customFormat="1" x14ac:dyDescent="0.2"/>
    <row r="281" s="86" customFormat="1" x14ac:dyDescent="0.2"/>
    <row r="282" s="86" customFormat="1" x14ac:dyDescent="0.2"/>
    <row r="283" s="86" customFormat="1" x14ac:dyDescent="0.2"/>
    <row r="284" s="86" customFormat="1" x14ac:dyDescent="0.2"/>
    <row r="285" s="86" customFormat="1" x14ac:dyDescent="0.2"/>
    <row r="286" s="86" customFormat="1" x14ac:dyDescent="0.2"/>
    <row r="287" s="86" customFormat="1" x14ac:dyDescent="0.2"/>
    <row r="288" s="86" customFormat="1" x14ac:dyDescent="0.2"/>
    <row r="289" s="86" customFormat="1" x14ac:dyDescent="0.2"/>
    <row r="290" s="86" customFormat="1" x14ac:dyDescent="0.2"/>
    <row r="291" s="86" customFormat="1" x14ac:dyDescent="0.2"/>
    <row r="292" s="86" customFormat="1" x14ac:dyDescent="0.2"/>
    <row r="293" s="86" customFormat="1" x14ac:dyDescent="0.2"/>
    <row r="294" s="86" customFormat="1" x14ac:dyDescent="0.2"/>
    <row r="295" s="86" customFormat="1" x14ac:dyDescent="0.2"/>
    <row r="296" s="86" customFormat="1" x14ac:dyDescent="0.2"/>
    <row r="297" s="86" customFormat="1" x14ac:dyDescent="0.2"/>
    <row r="298" s="86" customFormat="1" x14ac:dyDescent="0.2"/>
    <row r="299" s="86" customFormat="1" x14ac:dyDescent="0.2"/>
    <row r="300" s="86" customFormat="1" x14ac:dyDescent="0.2"/>
    <row r="301" s="86" customFormat="1" x14ac:dyDescent="0.2"/>
    <row r="302" s="86" customFormat="1" x14ac:dyDescent="0.2"/>
    <row r="303" s="86" customFormat="1" x14ac:dyDescent="0.2"/>
    <row r="304" s="86" customFormat="1" x14ac:dyDescent="0.2"/>
    <row r="305" s="86" customFormat="1" x14ac:dyDescent="0.2"/>
    <row r="306" s="86" customFormat="1" x14ac:dyDescent="0.2"/>
    <row r="307" s="86" customFormat="1" x14ac:dyDescent="0.2"/>
    <row r="308" s="86" customFormat="1" x14ac:dyDescent="0.2"/>
    <row r="309" s="86" customFormat="1" x14ac:dyDescent="0.2"/>
    <row r="310" s="86" customFormat="1" x14ac:dyDescent="0.2"/>
    <row r="311" s="86" customFormat="1" x14ac:dyDescent="0.2"/>
    <row r="312" s="86" customFormat="1" x14ac:dyDescent="0.2"/>
    <row r="313" s="86" customFormat="1" x14ac:dyDescent="0.2"/>
    <row r="314" s="86" customFormat="1" x14ac:dyDescent="0.2"/>
    <row r="315" s="86" customFormat="1" x14ac:dyDescent="0.2"/>
    <row r="316" s="86" customFormat="1" x14ac:dyDescent="0.2"/>
    <row r="317" s="86" customFormat="1" x14ac:dyDescent="0.2"/>
    <row r="318" s="86" customFormat="1" x14ac:dyDescent="0.2"/>
    <row r="319" s="86" customFormat="1" x14ac:dyDescent="0.2"/>
    <row r="320" s="86" customFormat="1" x14ac:dyDescent="0.2"/>
    <row r="321" s="86" customFormat="1" x14ac:dyDescent="0.2"/>
    <row r="322" s="86" customFormat="1" x14ac:dyDescent="0.2"/>
    <row r="323" s="86" customFormat="1" x14ac:dyDescent="0.2"/>
    <row r="324" s="86" customFormat="1" x14ac:dyDescent="0.2"/>
    <row r="325" s="86" customFormat="1" x14ac:dyDescent="0.2"/>
    <row r="326" s="86" customFormat="1" x14ac:dyDescent="0.2"/>
  </sheetData>
  <sheetProtection selectLockedCells="1"/>
  <mergeCells count="9">
    <mergeCell ref="A35:H35"/>
    <mergeCell ref="C17:H17"/>
    <mergeCell ref="C27:H27"/>
    <mergeCell ref="C29:H29"/>
    <mergeCell ref="C15:H15"/>
    <mergeCell ref="C21:H21"/>
    <mergeCell ref="C23:H23"/>
    <mergeCell ref="C25:H25"/>
    <mergeCell ref="C16:H16"/>
  </mergeCells>
  <phoneticPr fontId="2" type="noConversion"/>
  <printOptions horizontalCentered="1"/>
  <pageMargins left="0.23622047244094491" right="0.23622047244094491" top="0.51181102362204722" bottom="0.51181102362204722" header="0.23622047244094491" footer="0.23622047244094491"/>
  <pageSetup paperSize="9" orientation="landscape" r:id="rId1"/>
  <headerFooter alignWithMargins="0">
    <oddFooter>&amp;RСтрана &amp;P од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72DF1-4B63-4637-A82F-5DA48B43EB2D}">
  <sheetPr>
    <pageSetUpPr fitToPage="1"/>
  </sheetPr>
  <dimension ref="A1:L18"/>
  <sheetViews>
    <sheetView showGridLines="0" showZeros="0" zoomScaleNormal="100" workbookViewId="0"/>
  </sheetViews>
  <sheetFormatPr defaultRowHeight="12.75" x14ac:dyDescent="0.2"/>
  <cols>
    <col min="1" max="1" width="9.140625" style="4"/>
    <col min="2" max="2" width="6.28515625" style="8" customWidth="1"/>
    <col min="3" max="3" width="41.85546875" style="4" customWidth="1"/>
    <col min="4" max="4" width="16.5703125" style="4" customWidth="1"/>
    <col min="5" max="8" width="17.140625" style="4" customWidth="1"/>
    <col min="9" max="16384" width="9.140625" style="4"/>
  </cols>
  <sheetData>
    <row r="1" spans="1:12" x14ac:dyDescent="0.2">
      <c r="A1"/>
      <c r="B1"/>
      <c r="C1"/>
      <c r="D1" s="5"/>
    </row>
    <row r="2" spans="1:12" x14ac:dyDescent="0.2">
      <c r="A2"/>
      <c r="B2"/>
      <c r="C2"/>
      <c r="D2" s="21"/>
    </row>
    <row r="3" spans="1:12" x14ac:dyDescent="0.2">
      <c r="A3"/>
      <c r="B3"/>
      <c r="C3"/>
      <c r="D3" s="87"/>
    </row>
    <row r="4" spans="1:12" x14ac:dyDescent="0.2">
      <c r="A4"/>
      <c r="B4"/>
      <c r="C4"/>
      <c r="D4" s="87"/>
    </row>
    <row r="5" spans="1:12" x14ac:dyDescent="0.2">
      <c r="C5" s="5"/>
      <c r="D5" s="5"/>
    </row>
    <row r="6" spans="1:12" x14ac:dyDescent="0.2">
      <c r="C6" s="5"/>
      <c r="D6" s="5"/>
    </row>
    <row r="7" spans="1:12" x14ac:dyDescent="0.2">
      <c r="B7" s="1039" t="s">
        <v>529</v>
      </c>
      <c r="C7" s="1039"/>
      <c r="D7" s="1039"/>
      <c r="E7" s="1039"/>
      <c r="F7" s="1039"/>
      <c r="G7" s="1"/>
      <c r="H7" s="1"/>
      <c r="I7" s="1"/>
      <c r="J7" s="1"/>
      <c r="K7" s="1"/>
      <c r="L7" s="1"/>
    </row>
    <row r="9" spans="1:12" ht="13.5" thickBot="1" x14ac:dyDescent="0.25">
      <c r="F9" s="88" t="s">
        <v>171</v>
      </c>
    </row>
    <row r="10" spans="1:12" s="78" customFormat="1" ht="26.25" thickTop="1" x14ac:dyDescent="0.2">
      <c r="B10" s="56" t="s">
        <v>14</v>
      </c>
      <c r="C10" s="79" t="s">
        <v>76</v>
      </c>
      <c r="D10" s="466" t="str">
        <f>CONCATENATE("Остварење ",'Poc. strana'!$C$19-2)</f>
        <v>Остварење -2</v>
      </c>
      <c r="E10" s="466" t="str">
        <f>CONCATENATE("Остварење ",'Poc. strana'!$C$19-1)</f>
        <v>Остварење -1</v>
      </c>
      <c r="F10" s="467">
        <f>+'Poc. strana'!$C$19</f>
        <v>0</v>
      </c>
    </row>
    <row r="11" spans="1:12" ht="24.75" customHeight="1" x14ac:dyDescent="0.2">
      <c r="B11" s="497" t="s">
        <v>77</v>
      </c>
      <c r="C11" s="317" t="s">
        <v>530</v>
      </c>
      <c r="D11" s="186"/>
      <c r="E11" s="186"/>
      <c r="F11" s="498"/>
    </row>
    <row r="12" spans="1:12" ht="24.75" customHeight="1" x14ac:dyDescent="0.2">
      <c r="B12" s="22" t="s">
        <v>80</v>
      </c>
      <c r="C12" s="501" t="s">
        <v>531</v>
      </c>
      <c r="D12" s="695"/>
      <c r="E12" s="695"/>
      <c r="F12" s="694"/>
    </row>
    <row r="13" spans="1:12" ht="24.75" customHeight="1" thickBot="1" x14ac:dyDescent="0.25">
      <c r="B13" s="47" t="s">
        <v>88</v>
      </c>
      <c r="C13" s="46" t="s">
        <v>532</v>
      </c>
      <c r="D13" s="499">
        <f>SUM(D11:D12)</f>
        <v>0</v>
      </c>
      <c r="E13" s="499">
        <f>SUM(E11:E12)</f>
        <v>0</v>
      </c>
      <c r="F13" s="500">
        <f>SUM(F11:F12)</f>
        <v>0</v>
      </c>
    </row>
    <row r="14" spans="1:12" ht="25.5" customHeight="1" thickTop="1" x14ac:dyDescent="0.2"/>
    <row r="16" spans="1:12" ht="4.5" customHeight="1" x14ac:dyDescent="0.2"/>
    <row r="17" spans="2:8" x14ac:dyDescent="0.2">
      <c r="B17" s="4"/>
    </row>
    <row r="18" spans="2:8" x14ac:dyDescent="0.2">
      <c r="E18" s="350"/>
      <c r="F18" s="350"/>
      <c r="G18" s="350"/>
      <c r="H18" s="350"/>
    </row>
  </sheetData>
  <sheetProtection formatCells="0" formatColumns="0" insertRows="0" selectLockedCells="1"/>
  <mergeCells count="1">
    <mergeCell ref="B7:F7"/>
  </mergeCells>
  <printOptions horizontalCentered="1"/>
  <pageMargins left="0.25" right="0.25" top="0.5" bottom="0.5" header="0.25" footer="0.22"/>
  <pageSetup paperSize="9" orientation="landscape" r:id="rId1"/>
  <headerFooter alignWithMargins="0">
    <oddFooter>&amp;RСтрана &amp;P од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68855-BE51-468D-B3B3-847140BABC6E}">
  <sheetPr codeName="Sheet8">
    <pageSetUpPr fitToPage="1"/>
  </sheetPr>
  <dimension ref="A1:U34"/>
  <sheetViews>
    <sheetView showGridLines="0" showZeros="0" zoomScaleNormal="100" workbookViewId="0"/>
  </sheetViews>
  <sheetFormatPr defaultColWidth="8.85546875" defaultRowHeight="30" customHeight="1" x14ac:dyDescent="0.2"/>
  <cols>
    <col min="1" max="1" width="3.140625" style="14" customWidth="1"/>
    <col min="2" max="2" width="6.140625" style="3" customWidth="1"/>
    <col min="3" max="3" width="37" style="3" customWidth="1"/>
    <col min="4" max="4" width="10.28515625" style="3" customWidth="1"/>
    <col min="5" max="5" width="12.42578125" style="3" customWidth="1"/>
    <col min="6" max="18" width="8.7109375" style="3" customWidth="1"/>
    <col min="19" max="16384" width="8.85546875" style="3"/>
  </cols>
  <sheetData>
    <row r="1" spans="1:21" ht="12.75" x14ac:dyDescent="0.2">
      <c r="A1"/>
      <c r="B1"/>
      <c r="C1"/>
    </row>
    <row r="2" spans="1:21" ht="12.75" x14ac:dyDescent="0.2">
      <c r="A2"/>
      <c r="B2"/>
      <c r="C2"/>
    </row>
    <row r="3" spans="1:21" ht="12.75" x14ac:dyDescent="0.2">
      <c r="A3"/>
      <c r="B3"/>
      <c r="C3"/>
    </row>
    <row r="4" spans="1:21" ht="12.75" x14ac:dyDescent="0.2">
      <c r="A4"/>
      <c r="B4"/>
      <c r="C4"/>
      <c r="D4" s="6"/>
      <c r="R4" s="526"/>
    </row>
    <row r="5" spans="1:21" ht="20.100000000000001" customHeight="1" x14ac:dyDescent="0.2">
      <c r="R5" s="526"/>
    </row>
    <row r="6" spans="1:21" ht="18" customHeight="1" x14ac:dyDescent="0.2">
      <c r="A6" s="3"/>
      <c r="B6" s="13"/>
    </row>
    <row r="7" spans="1:21" ht="18" customHeight="1" x14ac:dyDescent="0.2">
      <c r="A7" s="3"/>
      <c r="B7" s="1074" t="s">
        <v>533</v>
      </c>
      <c r="C7" s="1074"/>
      <c r="D7" s="1074"/>
      <c r="E7" s="1074"/>
      <c r="F7" s="1074"/>
      <c r="G7" s="1074"/>
      <c r="H7" s="1074"/>
      <c r="I7" s="1074"/>
      <c r="J7" s="1074"/>
      <c r="K7" s="1074"/>
      <c r="L7" s="1074"/>
      <c r="M7" s="1074"/>
      <c r="N7" s="1074"/>
      <c r="O7" s="1074"/>
      <c r="P7" s="1074"/>
      <c r="Q7" s="1074"/>
      <c r="R7" s="1074"/>
    </row>
    <row r="8" spans="1:21" ht="19.5" customHeight="1" x14ac:dyDescent="0.2">
      <c r="A8" s="3"/>
      <c r="B8" s="61"/>
      <c r="C8" s="61"/>
      <c r="D8" s="61"/>
      <c r="E8" s="61"/>
      <c r="F8" s="61"/>
      <c r="G8" s="61"/>
      <c r="H8" s="61"/>
      <c r="T8" s="525"/>
      <c r="U8" s="525"/>
    </row>
    <row r="9" spans="1:21" ht="19.5" customHeight="1" thickBot="1" x14ac:dyDescent="0.25">
      <c r="A9" s="3"/>
      <c r="B9" s="61"/>
      <c r="C9" s="61"/>
      <c r="D9" s="61"/>
      <c r="E9" s="61"/>
      <c r="F9" s="61"/>
      <c r="G9" s="61"/>
      <c r="H9" s="61"/>
      <c r="T9" s="525"/>
      <c r="U9" s="525"/>
    </row>
    <row r="10" spans="1:21" ht="26.1" customHeight="1" thickTop="1" x14ac:dyDescent="0.2">
      <c r="A10" s="3"/>
      <c r="B10" s="1101">
        <f>'Poc. strana'!$C$19</f>
        <v>0</v>
      </c>
      <c r="C10" s="1102"/>
      <c r="D10" s="1102"/>
      <c r="E10" s="1102"/>
      <c r="F10" s="1102"/>
      <c r="G10" s="1102"/>
      <c r="H10" s="1102"/>
      <c r="I10" s="1102"/>
      <c r="J10" s="1102"/>
      <c r="K10" s="1102"/>
      <c r="L10" s="1102"/>
      <c r="M10" s="1102"/>
      <c r="N10" s="1102"/>
      <c r="O10" s="1102"/>
      <c r="P10" s="1102"/>
      <c r="Q10" s="1102"/>
      <c r="R10" s="1103"/>
      <c r="T10" s="525"/>
      <c r="U10" s="525"/>
    </row>
    <row r="11" spans="1:21" ht="26.1" customHeight="1" x14ac:dyDescent="0.2">
      <c r="A11" s="3"/>
      <c r="B11" s="36" t="s">
        <v>14</v>
      </c>
      <c r="C11" s="37" t="s">
        <v>44</v>
      </c>
      <c r="D11" s="37" t="s">
        <v>98</v>
      </c>
      <c r="E11" s="37" t="s">
        <v>172</v>
      </c>
      <c r="F11" s="64" t="s">
        <v>19</v>
      </c>
      <c r="G11" s="64" t="s">
        <v>20</v>
      </c>
      <c r="H11" s="64" t="s">
        <v>21</v>
      </c>
      <c r="I11" s="92" t="s">
        <v>163</v>
      </c>
      <c r="J11" s="92" t="s">
        <v>164</v>
      </c>
      <c r="K11" s="92" t="s">
        <v>165</v>
      </c>
      <c r="L11" s="92" t="s">
        <v>166</v>
      </c>
      <c r="M11" s="92" t="s">
        <v>167</v>
      </c>
      <c r="N11" s="92" t="s">
        <v>168</v>
      </c>
      <c r="O11" s="92" t="s">
        <v>169</v>
      </c>
      <c r="P11" s="92" t="s">
        <v>176</v>
      </c>
      <c r="Q11" s="92" t="s">
        <v>177</v>
      </c>
      <c r="R11" s="65" t="s">
        <v>178</v>
      </c>
      <c r="T11" s="525"/>
      <c r="U11" s="525"/>
    </row>
    <row r="12" spans="1:21" ht="26.1" customHeight="1" x14ac:dyDescent="0.2">
      <c r="B12" s="93" t="s">
        <v>77</v>
      </c>
      <c r="C12" s="94" t="s">
        <v>331</v>
      </c>
      <c r="D12" s="95" t="s">
        <v>542</v>
      </c>
      <c r="E12" s="82" t="s">
        <v>348</v>
      </c>
      <c r="F12" s="324"/>
      <c r="G12" s="324"/>
      <c r="H12" s="324"/>
      <c r="I12" s="324"/>
      <c r="J12" s="324"/>
      <c r="K12" s="324"/>
      <c r="L12" s="324"/>
      <c r="M12" s="324"/>
      <c r="N12" s="324"/>
      <c r="O12" s="324"/>
      <c r="P12" s="324"/>
      <c r="Q12" s="324"/>
      <c r="R12" s="325">
        <f>SUM(F12:Q12)</f>
        <v>0</v>
      </c>
      <c r="T12" s="525"/>
      <c r="U12" s="525"/>
    </row>
    <row r="13" spans="1:21" s="12" customFormat="1" ht="26.1" customHeight="1" x14ac:dyDescent="0.2">
      <c r="A13" s="96"/>
      <c r="B13" s="127" t="s">
        <v>80</v>
      </c>
      <c r="C13" s="128" t="s">
        <v>333</v>
      </c>
      <c r="D13" s="95" t="s">
        <v>222</v>
      </c>
      <c r="E13" s="82" t="s">
        <v>145</v>
      </c>
      <c r="F13" s="250"/>
      <c r="G13" s="250"/>
      <c r="H13" s="250"/>
      <c r="I13" s="250"/>
      <c r="J13" s="250"/>
      <c r="K13" s="250"/>
      <c r="L13" s="250"/>
      <c r="M13" s="250"/>
      <c r="N13" s="250"/>
      <c r="O13" s="250"/>
      <c r="P13" s="250"/>
      <c r="Q13" s="250"/>
      <c r="R13" s="513">
        <f>IF(R12=0,,R14/R12)</f>
        <v>0</v>
      </c>
    </row>
    <row r="14" spans="1:21" ht="26.1" customHeight="1" x14ac:dyDescent="0.2">
      <c r="B14" s="127" t="s">
        <v>88</v>
      </c>
      <c r="C14" s="128" t="s">
        <v>334</v>
      </c>
      <c r="D14" s="95" t="s">
        <v>146</v>
      </c>
      <c r="E14" s="82" t="s">
        <v>348</v>
      </c>
      <c r="F14" s="326">
        <f>+F12*F13</f>
        <v>0</v>
      </c>
      <c r="G14" s="326">
        <f t="shared" ref="G14:Q14" si="0">+G12*G13</f>
        <v>0</v>
      </c>
      <c r="H14" s="326">
        <f t="shared" si="0"/>
        <v>0</v>
      </c>
      <c r="I14" s="326">
        <f t="shared" si="0"/>
        <v>0</v>
      </c>
      <c r="J14" s="326">
        <f t="shared" si="0"/>
        <v>0</v>
      </c>
      <c r="K14" s="326">
        <f t="shared" si="0"/>
        <v>0</v>
      </c>
      <c r="L14" s="326">
        <f t="shared" si="0"/>
        <v>0</v>
      </c>
      <c r="M14" s="326">
        <f t="shared" si="0"/>
        <v>0</v>
      </c>
      <c r="N14" s="326">
        <f t="shared" si="0"/>
        <v>0</v>
      </c>
      <c r="O14" s="326">
        <f t="shared" si="0"/>
        <v>0</v>
      </c>
      <c r="P14" s="326">
        <f t="shared" si="0"/>
        <v>0</v>
      </c>
      <c r="Q14" s="326">
        <f t="shared" si="0"/>
        <v>0</v>
      </c>
      <c r="R14" s="524">
        <f>SUM(F14:Q14)</f>
        <v>0</v>
      </c>
    </row>
    <row r="15" spans="1:21" ht="26.1" customHeight="1" x14ac:dyDescent="0.2">
      <c r="B15" s="127" t="s">
        <v>208</v>
      </c>
      <c r="C15" s="94" t="s">
        <v>335</v>
      </c>
      <c r="D15" s="95" t="s">
        <v>174</v>
      </c>
      <c r="E15" s="95" t="s">
        <v>173</v>
      </c>
      <c r="F15" s="327"/>
      <c r="G15" s="327"/>
      <c r="H15" s="327"/>
      <c r="I15" s="327"/>
      <c r="J15" s="327"/>
      <c r="K15" s="327"/>
      <c r="L15" s="327"/>
      <c r="M15" s="327"/>
      <c r="N15" s="327"/>
      <c r="O15" s="327"/>
      <c r="P15" s="327"/>
      <c r="Q15" s="327"/>
      <c r="R15" s="129"/>
    </row>
    <row r="16" spans="1:21" ht="25.5" customHeight="1" thickBot="1" x14ac:dyDescent="0.25">
      <c r="B16" s="97" t="s">
        <v>248</v>
      </c>
      <c r="C16" s="98" t="s">
        <v>336</v>
      </c>
      <c r="D16" s="99" t="s">
        <v>337</v>
      </c>
      <c r="E16" s="100" t="s">
        <v>144</v>
      </c>
      <c r="F16" s="328">
        <f>+F14*F15*1000</f>
        <v>0</v>
      </c>
      <c r="G16" s="328">
        <f t="shared" ref="G16:Q16" si="1">+G14*G15*1000</f>
        <v>0</v>
      </c>
      <c r="H16" s="328">
        <f t="shared" si="1"/>
        <v>0</v>
      </c>
      <c r="I16" s="328">
        <f t="shared" si="1"/>
        <v>0</v>
      </c>
      <c r="J16" s="328">
        <f t="shared" si="1"/>
        <v>0</v>
      </c>
      <c r="K16" s="328">
        <f t="shared" si="1"/>
        <v>0</v>
      </c>
      <c r="L16" s="328">
        <f t="shared" si="1"/>
        <v>0</v>
      </c>
      <c r="M16" s="328">
        <f t="shared" si="1"/>
        <v>0</v>
      </c>
      <c r="N16" s="328">
        <f t="shared" si="1"/>
        <v>0</v>
      </c>
      <c r="O16" s="328">
        <f t="shared" si="1"/>
        <v>0</v>
      </c>
      <c r="P16" s="328">
        <f t="shared" si="1"/>
        <v>0</v>
      </c>
      <c r="Q16" s="328">
        <f t="shared" si="1"/>
        <v>0</v>
      </c>
      <c r="R16" s="48">
        <f>SUM(F16:Q16)</f>
        <v>0</v>
      </c>
    </row>
    <row r="17" spans="2:18" ht="15" customHeight="1" thickTop="1" x14ac:dyDescent="0.2">
      <c r="B17" s="101"/>
      <c r="C17" s="101"/>
      <c r="D17" s="101"/>
      <c r="E17" s="104"/>
      <c r="F17" s="103"/>
      <c r="G17" s="103"/>
      <c r="H17" s="103"/>
    </row>
    <row r="18" spans="2:18" ht="15" customHeight="1" thickBot="1" x14ac:dyDescent="0.25">
      <c r="B18" s="102"/>
      <c r="C18" s="102"/>
      <c r="D18" s="102"/>
      <c r="E18" s="102"/>
      <c r="F18" s="103"/>
      <c r="G18" s="103"/>
      <c r="H18" s="103"/>
    </row>
    <row r="19" spans="2:18" ht="26.1" customHeight="1" thickTop="1" x14ac:dyDescent="0.2">
      <c r="B19" s="1101" t="str">
        <f>"Остварење "&amp;'Poc. strana'!$C$19-1&amp;". године"</f>
        <v>Остварење -1. године</v>
      </c>
      <c r="C19" s="1102"/>
      <c r="D19" s="1102"/>
      <c r="E19" s="1102"/>
      <c r="F19" s="1102"/>
      <c r="G19" s="1102"/>
      <c r="H19" s="1102"/>
      <c r="I19" s="1102"/>
      <c r="J19" s="1102"/>
      <c r="K19" s="1102"/>
      <c r="L19" s="1102"/>
      <c r="M19" s="1102"/>
      <c r="N19" s="1102"/>
      <c r="O19" s="1102"/>
      <c r="P19" s="1102"/>
      <c r="Q19" s="1102"/>
      <c r="R19" s="1103"/>
    </row>
    <row r="20" spans="2:18" ht="26.1" customHeight="1" x14ac:dyDescent="0.2">
      <c r="B20" s="36" t="s">
        <v>14</v>
      </c>
      <c r="C20" s="37" t="s">
        <v>44</v>
      </c>
      <c r="D20" s="37" t="s">
        <v>98</v>
      </c>
      <c r="E20" s="37" t="s">
        <v>172</v>
      </c>
      <c r="F20" s="64" t="s">
        <v>19</v>
      </c>
      <c r="G20" s="64" t="s">
        <v>20</v>
      </c>
      <c r="H20" s="64" t="s">
        <v>21</v>
      </c>
      <c r="I20" s="92" t="s">
        <v>163</v>
      </c>
      <c r="J20" s="92" t="s">
        <v>164</v>
      </c>
      <c r="K20" s="92" t="s">
        <v>165</v>
      </c>
      <c r="L20" s="92" t="s">
        <v>166</v>
      </c>
      <c r="M20" s="92" t="s">
        <v>167</v>
      </c>
      <c r="N20" s="92" t="s">
        <v>168</v>
      </c>
      <c r="O20" s="92" t="s">
        <v>169</v>
      </c>
      <c r="P20" s="92" t="s">
        <v>176</v>
      </c>
      <c r="Q20" s="92" t="s">
        <v>177</v>
      </c>
      <c r="R20" s="65" t="s">
        <v>178</v>
      </c>
    </row>
    <row r="21" spans="2:18" ht="26.1" customHeight="1" x14ac:dyDescent="0.2">
      <c r="B21" s="93" t="s">
        <v>77</v>
      </c>
      <c r="C21" s="94" t="s">
        <v>424</v>
      </c>
      <c r="D21" s="95" t="s">
        <v>332</v>
      </c>
      <c r="E21" s="82" t="s">
        <v>348</v>
      </c>
      <c r="F21" s="324"/>
      <c r="G21" s="324"/>
      <c r="H21" s="324"/>
      <c r="I21" s="324"/>
      <c r="J21" s="324"/>
      <c r="K21" s="324"/>
      <c r="L21" s="324"/>
      <c r="M21" s="324"/>
      <c r="N21" s="324"/>
      <c r="O21" s="324"/>
      <c r="P21" s="324"/>
      <c r="Q21" s="324"/>
      <c r="R21" s="325">
        <f>SUM(F21:Q21)</f>
        <v>0</v>
      </c>
    </row>
    <row r="22" spans="2:18" ht="26.1" customHeight="1" x14ac:dyDescent="0.2">
      <c r="B22" s="127" t="s">
        <v>80</v>
      </c>
      <c r="C22" s="128" t="s">
        <v>333</v>
      </c>
      <c r="D22" s="95" t="s">
        <v>222</v>
      </c>
      <c r="E22" s="82" t="s">
        <v>145</v>
      </c>
      <c r="F22" s="250"/>
      <c r="G22" s="250"/>
      <c r="H22" s="250"/>
      <c r="I22" s="250"/>
      <c r="J22" s="250"/>
      <c r="K22" s="250"/>
      <c r="L22" s="250"/>
      <c r="M22" s="250"/>
      <c r="N22" s="250"/>
      <c r="O22" s="250"/>
      <c r="P22" s="250"/>
      <c r="Q22" s="250"/>
      <c r="R22" s="513">
        <f>IF(R21=0,,R23/R21)</f>
        <v>0</v>
      </c>
    </row>
    <row r="23" spans="2:18" ht="26.1" customHeight="1" x14ac:dyDescent="0.2">
      <c r="B23" s="127" t="s">
        <v>88</v>
      </c>
      <c r="C23" s="128" t="s">
        <v>334</v>
      </c>
      <c r="D23" s="95" t="s">
        <v>146</v>
      </c>
      <c r="E23" s="82" t="s">
        <v>348</v>
      </c>
      <c r="F23" s="326">
        <f>+F21*F22</f>
        <v>0</v>
      </c>
      <c r="G23" s="326">
        <f t="shared" ref="G23:Q23" si="2">+G21*G22</f>
        <v>0</v>
      </c>
      <c r="H23" s="326">
        <f t="shared" si="2"/>
        <v>0</v>
      </c>
      <c r="I23" s="326">
        <f t="shared" si="2"/>
        <v>0</v>
      </c>
      <c r="J23" s="326">
        <f t="shared" si="2"/>
        <v>0</v>
      </c>
      <c r="K23" s="326">
        <f t="shared" si="2"/>
        <v>0</v>
      </c>
      <c r="L23" s="326">
        <f t="shared" si="2"/>
        <v>0</v>
      </c>
      <c r="M23" s="326">
        <f t="shared" si="2"/>
        <v>0</v>
      </c>
      <c r="N23" s="326">
        <f t="shared" si="2"/>
        <v>0</v>
      </c>
      <c r="O23" s="326">
        <f t="shared" si="2"/>
        <v>0</v>
      </c>
      <c r="P23" s="326">
        <f t="shared" si="2"/>
        <v>0</v>
      </c>
      <c r="Q23" s="326">
        <f t="shared" si="2"/>
        <v>0</v>
      </c>
      <c r="R23" s="348">
        <f>SUM(F23:Q23)</f>
        <v>0</v>
      </c>
    </row>
    <row r="24" spans="2:18" ht="26.1" customHeight="1" x14ac:dyDescent="0.2">
      <c r="B24" s="127" t="s">
        <v>208</v>
      </c>
      <c r="C24" s="94" t="s">
        <v>335</v>
      </c>
      <c r="D24" s="95" t="s">
        <v>174</v>
      </c>
      <c r="E24" s="95" t="s">
        <v>173</v>
      </c>
      <c r="F24" s="327"/>
      <c r="G24" s="327"/>
      <c r="H24" s="327"/>
      <c r="I24" s="327"/>
      <c r="J24" s="327"/>
      <c r="K24" s="327"/>
      <c r="L24" s="327"/>
      <c r="M24" s="327"/>
      <c r="N24" s="327"/>
      <c r="O24" s="327"/>
      <c r="P24" s="327"/>
      <c r="Q24" s="327"/>
      <c r="R24" s="129"/>
    </row>
    <row r="25" spans="2:18" ht="25.5" customHeight="1" thickBot="1" x14ac:dyDescent="0.25">
      <c r="B25" s="97" t="s">
        <v>248</v>
      </c>
      <c r="C25" s="98" t="s">
        <v>336</v>
      </c>
      <c r="D25" s="99" t="s">
        <v>337</v>
      </c>
      <c r="E25" s="100" t="s">
        <v>144</v>
      </c>
      <c r="F25" s="328">
        <f>PRODUCT(F23:F24)*1000</f>
        <v>0</v>
      </c>
      <c r="G25" s="328">
        <f t="shared" ref="G25:Q25" si="3">PRODUCT(G23:G24)*1000</f>
        <v>0</v>
      </c>
      <c r="H25" s="328">
        <f t="shared" si="3"/>
        <v>0</v>
      </c>
      <c r="I25" s="328">
        <f t="shared" si="3"/>
        <v>0</v>
      </c>
      <c r="J25" s="328">
        <f t="shared" si="3"/>
        <v>0</v>
      </c>
      <c r="K25" s="328">
        <f t="shared" si="3"/>
        <v>0</v>
      </c>
      <c r="L25" s="328">
        <f t="shared" si="3"/>
        <v>0</v>
      </c>
      <c r="M25" s="328">
        <f t="shared" si="3"/>
        <v>0</v>
      </c>
      <c r="N25" s="328">
        <f t="shared" si="3"/>
        <v>0</v>
      </c>
      <c r="O25" s="328">
        <f t="shared" si="3"/>
        <v>0</v>
      </c>
      <c r="P25" s="328">
        <f t="shared" si="3"/>
        <v>0</v>
      </c>
      <c r="Q25" s="328">
        <f t="shared" si="3"/>
        <v>0</v>
      </c>
      <c r="R25" s="48">
        <f>SUM(F25:Q25)</f>
        <v>0</v>
      </c>
    </row>
    <row r="26" spans="2:18" ht="30" customHeight="1" thickTop="1" thickBot="1" x14ac:dyDescent="0.25">
      <c r="L26" s="87"/>
      <c r="M26" s="87"/>
      <c r="N26" s="87"/>
    </row>
    <row r="27" spans="2:18" ht="30" customHeight="1" thickTop="1" x14ac:dyDescent="0.2">
      <c r="B27" s="1101" t="str">
        <f>"Остварење "&amp;'Poc. strana'!$C$19-2&amp;". године"</f>
        <v>Остварење -2. године</v>
      </c>
      <c r="C27" s="1102"/>
      <c r="D27" s="1102"/>
      <c r="E27" s="1102"/>
      <c r="F27" s="1102"/>
      <c r="G27" s="1102"/>
      <c r="H27" s="1102"/>
      <c r="I27" s="1102"/>
      <c r="J27" s="1102"/>
      <c r="K27" s="1102"/>
      <c r="L27" s="1102"/>
      <c r="M27" s="1102"/>
      <c r="N27" s="1102"/>
      <c r="O27" s="1102"/>
      <c r="P27" s="1102"/>
      <c r="Q27" s="1102"/>
      <c r="R27" s="1103"/>
    </row>
    <row r="28" spans="2:18" ht="30" customHeight="1" x14ac:dyDescent="0.2">
      <c r="B28" s="36" t="s">
        <v>14</v>
      </c>
      <c r="C28" s="37" t="s">
        <v>44</v>
      </c>
      <c r="D28" s="37" t="s">
        <v>98</v>
      </c>
      <c r="E28" s="37" t="s">
        <v>172</v>
      </c>
      <c r="F28" s="64" t="s">
        <v>19</v>
      </c>
      <c r="G28" s="64" t="s">
        <v>20</v>
      </c>
      <c r="H28" s="64" t="s">
        <v>21</v>
      </c>
      <c r="I28" s="92" t="s">
        <v>163</v>
      </c>
      <c r="J28" s="92" t="s">
        <v>164</v>
      </c>
      <c r="K28" s="92" t="s">
        <v>165</v>
      </c>
      <c r="L28" s="92" t="s">
        <v>166</v>
      </c>
      <c r="M28" s="92" t="s">
        <v>167</v>
      </c>
      <c r="N28" s="92" t="s">
        <v>168</v>
      </c>
      <c r="O28" s="92" t="s">
        <v>169</v>
      </c>
      <c r="P28" s="92" t="s">
        <v>176</v>
      </c>
      <c r="Q28" s="92" t="s">
        <v>177</v>
      </c>
      <c r="R28" s="65" t="s">
        <v>178</v>
      </c>
    </row>
    <row r="29" spans="2:18" ht="30" customHeight="1" x14ac:dyDescent="0.2">
      <c r="B29" s="93" t="s">
        <v>77</v>
      </c>
      <c r="C29" s="94" t="s">
        <v>424</v>
      </c>
      <c r="D29" s="95" t="s">
        <v>332</v>
      </c>
      <c r="E29" s="82" t="s">
        <v>348</v>
      </c>
      <c r="F29" s="324"/>
      <c r="G29" s="324"/>
      <c r="H29" s="324"/>
      <c r="I29" s="324"/>
      <c r="J29" s="324"/>
      <c r="K29" s="324"/>
      <c r="L29" s="324"/>
      <c r="M29" s="324"/>
      <c r="N29" s="324"/>
      <c r="O29" s="324"/>
      <c r="P29" s="324"/>
      <c r="Q29" s="324"/>
      <c r="R29" s="325">
        <f>SUM(F29:Q29)</f>
        <v>0</v>
      </c>
    </row>
    <row r="30" spans="2:18" ht="30" customHeight="1" x14ac:dyDescent="0.2">
      <c r="B30" s="127" t="s">
        <v>80</v>
      </c>
      <c r="C30" s="128" t="s">
        <v>333</v>
      </c>
      <c r="D30" s="95" t="s">
        <v>222</v>
      </c>
      <c r="E30" s="82" t="s">
        <v>145</v>
      </c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513">
        <f>IF(R29=0,,R31/R29)</f>
        <v>0</v>
      </c>
    </row>
    <row r="31" spans="2:18" ht="30" customHeight="1" x14ac:dyDescent="0.2">
      <c r="B31" s="127" t="s">
        <v>88</v>
      </c>
      <c r="C31" s="128" t="s">
        <v>334</v>
      </c>
      <c r="D31" s="95" t="s">
        <v>146</v>
      </c>
      <c r="E31" s="82" t="s">
        <v>348</v>
      </c>
      <c r="F31" s="326">
        <f>+F29*F30</f>
        <v>0</v>
      </c>
      <c r="G31" s="326">
        <f t="shared" ref="G31:Q31" si="4">+G29*G30</f>
        <v>0</v>
      </c>
      <c r="H31" s="326">
        <f t="shared" si="4"/>
        <v>0</v>
      </c>
      <c r="I31" s="326">
        <f t="shared" si="4"/>
        <v>0</v>
      </c>
      <c r="J31" s="326">
        <f t="shared" si="4"/>
        <v>0</v>
      </c>
      <c r="K31" s="326">
        <f t="shared" si="4"/>
        <v>0</v>
      </c>
      <c r="L31" s="326">
        <f t="shared" si="4"/>
        <v>0</v>
      </c>
      <c r="M31" s="326">
        <f t="shared" si="4"/>
        <v>0</v>
      </c>
      <c r="N31" s="326">
        <f t="shared" si="4"/>
        <v>0</v>
      </c>
      <c r="O31" s="326">
        <f t="shared" si="4"/>
        <v>0</v>
      </c>
      <c r="P31" s="326">
        <f t="shared" si="4"/>
        <v>0</v>
      </c>
      <c r="Q31" s="326">
        <f t="shared" si="4"/>
        <v>0</v>
      </c>
      <c r="R31" s="348">
        <f>SUM(F31:Q31)</f>
        <v>0</v>
      </c>
    </row>
    <row r="32" spans="2:18" ht="30" customHeight="1" x14ac:dyDescent="0.2">
      <c r="B32" s="127" t="s">
        <v>208</v>
      </c>
      <c r="C32" s="94" t="s">
        <v>335</v>
      </c>
      <c r="D32" s="95" t="s">
        <v>174</v>
      </c>
      <c r="E32" s="95" t="s">
        <v>173</v>
      </c>
      <c r="F32" s="327"/>
      <c r="G32" s="327"/>
      <c r="H32" s="327"/>
      <c r="I32" s="327"/>
      <c r="J32" s="327"/>
      <c r="K32" s="327"/>
      <c r="L32" s="327"/>
      <c r="M32" s="327"/>
      <c r="N32" s="327"/>
      <c r="O32" s="327"/>
      <c r="P32" s="327"/>
      <c r="Q32" s="327"/>
      <c r="R32" s="129"/>
    </row>
    <row r="33" spans="2:18" ht="30" customHeight="1" thickBot="1" x14ac:dyDescent="0.25">
      <c r="B33" s="97" t="s">
        <v>248</v>
      </c>
      <c r="C33" s="98" t="s">
        <v>336</v>
      </c>
      <c r="D33" s="99" t="s">
        <v>337</v>
      </c>
      <c r="E33" s="100" t="s">
        <v>144</v>
      </c>
      <c r="F33" s="328">
        <f>PRODUCT(F31:F32)*1000</f>
        <v>0</v>
      </c>
      <c r="G33" s="328">
        <f t="shared" ref="G33:Q33" si="5">PRODUCT(G31:G32)*1000</f>
        <v>0</v>
      </c>
      <c r="H33" s="328">
        <f t="shared" si="5"/>
        <v>0</v>
      </c>
      <c r="I33" s="328">
        <f t="shared" si="5"/>
        <v>0</v>
      </c>
      <c r="J33" s="328">
        <f t="shared" si="5"/>
        <v>0</v>
      </c>
      <c r="K33" s="328">
        <f t="shared" si="5"/>
        <v>0</v>
      </c>
      <c r="L33" s="328">
        <f t="shared" si="5"/>
        <v>0</v>
      </c>
      <c r="M33" s="328">
        <f t="shared" si="5"/>
        <v>0</v>
      </c>
      <c r="N33" s="328">
        <f t="shared" si="5"/>
        <v>0</v>
      </c>
      <c r="O33" s="328">
        <f t="shared" si="5"/>
        <v>0</v>
      </c>
      <c r="P33" s="328">
        <f t="shared" si="5"/>
        <v>0</v>
      </c>
      <c r="Q33" s="328">
        <f t="shared" si="5"/>
        <v>0</v>
      </c>
      <c r="R33" s="48">
        <f>SUM(F33:Q33)</f>
        <v>0</v>
      </c>
    </row>
    <row r="34" spans="2:18" ht="30" customHeight="1" thickTop="1" x14ac:dyDescent="0.2"/>
  </sheetData>
  <sheetProtection formatCells="0" formatColumns="0" insertColumns="0" selectLockedCells="1"/>
  <mergeCells count="4">
    <mergeCell ref="B7:R7"/>
    <mergeCell ref="B10:R10"/>
    <mergeCell ref="B19:R19"/>
    <mergeCell ref="B27:R27"/>
  </mergeCells>
  <phoneticPr fontId="2" type="noConversion"/>
  <printOptions horizontalCentered="1"/>
  <pageMargins left="0.23622047244094491" right="0.23622047244094491" top="0.51181102362204722" bottom="0.51181102362204722" header="0.23622047244094491" footer="0.23622047244094491"/>
  <pageSetup paperSize="9" scale="60" orientation="landscape" r:id="rId1"/>
  <headerFooter alignWithMargins="0">
    <oddFooter>&amp;RСтрана &amp;P од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1ABA5-5B97-43BC-B975-46AB2E324757}">
  <sheetPr codeName="Sheet9">
    <pageSetUpPr fitToPage="1"/>
  </sheetPr>
  <dimension ref="A1:I202"/>
  <sheetViews>
    <sheetView showGridLines="0" showZeros="0" zoomScaleNormal="100" workbookViewId="0"/>
  </sheetViews>
  <sheetFormatPr defaultColWidth="8.85546875" defaultRowHeight="30" customHeight="1" x14ac:dyDescent="0.2"/>
  <cols>
    <col min="1" max="1" width="4.140625" style="646" customWidth="1"/>
    <col min="2" max="2" width="13.5703125" style="697" customWidth="1"/>
    <col min="3" max="3" width="64.5703125" style="392" bestFit="1" customWidth="1"/>
    <col min="4" max="4" width="13.7109375" style="392" customWidth="1"/>
    <col min="5" max="6" width="13.7109375" style="646" customWidth="1"/>
    <col min="7" max="8" width="8.85546875" style="646"/>
    <col min="9" max="9" width="9.140625" style="646" bestFit="1" customWidth="1"/>
    <col min="10" max="16384" width="8.85546875" style="646"/>
  </cols>
  <sheetData>
    <row r="1" spans="1:9" s="392" customFormat="1" ht="17.25" customHeight="1" x14ac:dyDescent="0.2">
      <c r="A1"/>
      <c r="B1"/>
      <c r="C1"/>
    </row>
    <row r="2" spans="1:9" s="392" customFormat="1" ht="17.25" customHeight="1" x14ac:dyDescent="0.2">
      <c r="A2"/>
      <c r="B2"/>
      <c r="C2"/>
    </row>
    <row r="3" spans="1:9" s="392" customFormat="1" ht="17.25" customHeight="1" x14ac:dyDescent="0.2">
      <c r="A3"/>
      <c r="B3"/>
      <c r="C3"/>
    </row>
    <row r="4" spans="1:9" s="392" customFormat="1" ht="17.25" customHeight="1" x14ac:dyDescent="0.2">
      <c r="A4"/>
      <c r="B4"/>
      <c r="C4"/>
      <c r="D4" s="696"/>
      <c r="G4" s="693"/>
    </row>
    <row r="5" spans="1:9" s="392" customFormat="1" ht="17.25" customHeight="1" x14ac:dyDescent="0.2">
      <c r="A5" s="545"/>
      <c r="B5" s="547"/>
      <c r="C5" s="696"/>
      <c r="D5" s="696"/>
    </row>
    <row r="6" spans="1:9" ht="17.25" customHeight="1" x14ac:dyDescent="0.2">
      <c r="C6" s="696"/>
      <c r="D6" s="696"/>
    </row>
    <row r="7" spans="1:9" s="392" customFormat="1" ht="22.5" customHeight="1" x14ac:dyDescent="0.2">
      <c r="B7" s="1104" t="s">
        <v>534</v>
      </c>
      <c r="C7" s="1104"/>
      <c r="D7" s="1104"/>
      <c r="E7" s="1104"/>
      <c r="F7" s="1104"/>
    </row>
    <row r="8" spans="1:9" s="392" customFormat="1" ht="30" customHeight="1" x14ac:dyDescent="0.2">
      <c r="B8" s="698"/>
      <c r="C8" s="698"/>
      <c r="D8" s="698"/>
    </row>
    <row r="9" spans="1:9" s="392" customFormat="1" ht="13.5" thickBot="1" x14ac:dyDescent="0.25">
      <c r="B9" s="543"/>
      <c r="C9" s="699"/>
      <c r="D9" s="699"/>
      <c r="F9" s="700" t="str">
        <f>+'2 Zajed tr sred prih'!H147</f>
        <v>у 000 дин.</v>
      </c>
    </row>
    <row r="10" spans="1:9" s="574" customFormat="1" ht="23.25" customHeight="1" thickTop="1" x14ac:dyDescent="0.2">
      <c r="B10" s="1107" t="s">
        <v>14</v>
      </c>
      <c r="C10" s="1105" t="s">
        <v>76</v>
      </c>
      <c r="D10" s="1109" t="str">
        <f>CONCATENATE("Остварење ",'Poc. strana'!$C$19-2)</f>
        <v>Остварење -2</v>
      </c>
      <c r="E10" s="1109" t="str">
        <f>CONCATENATE("Остварење ",'Poc. strana'!$C$19-1)</f>
        <v>Остварење -1</v>
      </c>
      <c r="F10" s="1111">
        <f>+'Poc. strana'!$C$19</f>
        <v>0</v>
      </c>
    </row>
    <row r="11" spans="1:9" s="574" customFormat="1" ht="12.75" x14ac:dyDescent="0.2">
      <c r="B11" s="1108"/>
      <c r="C11" s="1106"/>
      <c r="D11" s="1110"/>
      <c r="E11" s="1110"/>
      <c r="F11" s="1112"/>
      <c r="G11" s="578"/>
    </row>
    <row r="12" spans="1:9" s="574" customFormat="1" ht="15" customHeight="1" x14ac:dyDescent="0.2">
      <c r="B12" s="701">
        <v>1</v>
      </c>
      <c r="C12" s="702" t="s">
        <v>433</v>
      </c>
      <c r="D12" s="703"/>
      <c r="E12" s="703"/>
      <c r="F12" s="704"/>
    </row>
    <row r="13" spans="1:9" s="574" customFormat="1" ht="15" customHeight="1" x14ac:dyDescent="0.2">
      <c r="B13" s="705">
        <v>2</v>
      </c>
      <c r="C13" s="706" t="s">
        <v>434</v>
      </c>
      <c r="D13" s="707"/>
      <c r="E13" s="707"/>
      <c r="F13" s="708"/>
      <c r="I13" s="573"/>
    </row>
    <row r="14" spans="1:9" s="574" customFormat="1" ht="15" customHeight="1" x14ac:dyDescent="0.2">
      <c r="B14" s="705">
        <v>3</v>
      </c>
      <c r="C14" s="706" t="s">
        <v>179</v>
      </c>
      <c r="D14" s="707"/>
      <c r="E14" s="707"/>
      <c r="F14" s="708"/>
      <c r="G14" s="578"/>
      <c r="H14" s="578"/>
      <c r="I14" s="689"/>
    </row>
    <row r="15" spans="1:9" s="574" customFormat="1" ht="15" customHeight="1" x14ac:dyDescent="0.2">
      <c r="B15" s="705">
        <v>4</v>
      </c>
      <c r="C15" s="706" t="s">
        <v>428</v>
      </c>
      <c r="D15" s="707"/>
      <c r="E15" s="707"/>
      <c r="F15" s="708"/>
      <c r="G15" s="578"/>
      <c r="I15" s="573"/>
    </row>
    <row r="16" spans="1:9" s="574" customFormat="1" ht="15" customHeight="1" x14ac:dyDescent="0.2">
      <c r="B16" s="705">
        <v>5</v>
      </c>
      <c r="C16" s="709" t="s">
        <v>349</v>
      </c>
      <c r="D16" s="707"/>
      <c r="E16" s="707"/>
      <c r="F16" s="708"/>
      <c r="G16" s="578"/>
      <c r="I16" s="573"/>
    </row>
    <row r="17" spans="2:9" s="574" customFormat="1" ht="15" customHeight="1" x14ac:dyDescent="0.2">
      <c r="B17" s="705">
        <v>6</v>
      </c>
      <c r="C17" s="709" t="s">
        <v>338</v>
      </c>
      <c r="D17" s="707"/>
      <c r="E17" s="707"/>
      <c r="F17" s="708"/>
      <c r="G17" s="578"/>
      <c r="I17" s="573"/>
    </row>
    <row r="18" spans="2:9" s="574" customFormat="1" ht="15" customHeight="1" x14ac:dyDescent="0.2">
      <c r="B18" s="705">
        <v>7</v>
      </c>
      <c r="C18" s="709" t="s">
        <v>429</v>
      </c>
      <c r="D18" s="707"/>
      <c r="E18" s="707"/>
      <c r="F18" s="708"/>
      <c r="G18" s="578"/>
      <c r="I18" s="573"/>
    </row>
    <row r="19" spans="2:9" s="574" customFormat="1" ht="15" customHeight="1" x14ac:dyDescent="0.2">
      <c r="B19" s="705">
        <v>8</v>
      </c>
      <c r="C19" s="709" t="s">
        <v>430</v>
      </c>
      <c r="D19" s="707"/>
      <c r="E19" s="707"/>
      <c r="F19" s="708"/>
      <c r="G19" s="578"/>
      <c r="I19" s="573"/>
    </row>
    <row r="20" spans="2:9" s="574" customFormat="1" ht="15" customHeight="1" x14ac:dyDescent="0.2">
      <c r="B20" s="705">
        <v>9</v>
      </c>
      <c r="C20" s="709" t="s">
        <v>431</v>
      </c>
      <c r="D20" s="707"/>
      <c r="E20" s="707"/>
      <c r="F20" s="708"/>
      <c r="G20" s="578"/>
      <c r="I20" s="573"/>
    </row>
    <row r="21" spans="2:9" s="574" customFormat="1" ht="15" customHeight="1" x14ac:dyDescent="0.2">
      <c r="B21" s="705">
        <v>10</v>
      </c>
      <c r="C21" s="709" t="s">
        <v>432</v>
      </c>
      <c r="D21" s="707"/>
      <c r="E21" s="707"/>
      <c r="F21" s="708"/>
      <c r="G21" s="578"/>
      <c r="I21" s="573"/>
    </row>
    <row r="22" spans="2:9" s="574" customFormat="1" ht="15" customHeight="1" x14ac:dyDescent="0.2">
      <c r="B22" s="710">
        <v>11</v>
      </c>
      <c r="C22" s="711" t="s">
        <v>45</v>
      </c>
      <c r="D22" s="712"/>
      <c r="E22" s="712"/>
      <c r="F22" s="713"/>
      <c r="G22" s="578"/>
      <c r="I22" s="573"/>
    </row>
    <row r="23" spans="2:9" s="574" customFormat="1" ht="15" customHeight="1" thickBot="1" x14ac:dyDescent="0.25">
      <c r="B23" s="714">
        <v>12</v>
      </c>
      <c r="C23" s="715" t="s">
        <v>180</v>
      </c>
      <c r="D23" s="716">
        <f>SUM(D12:D22)</f>
        <v>0</v>
      </c>
      <c r="E23" s="716">
        <f>SUM(E12:E22)</f>
        <v>0</v>
      </c>
      <c r="F23" s="717">
        <f>SUM(F12:F22)</f>
        <v>0</v>
      </c>
      <c r="G23" s="578"/>
      <c r="H23" s="578"/>
    </row>
    <row r="24" spans="2:9" s="392" customFormat="1" ht="30" customHeight="1" thickTop="1" x14ac:dyDescent="0.2">
      <c r="B24" s="543"/>
      <c r="H24" s="693"/>
    </row>
    <row r="25" spans="2:9" s="392" customFormat="1" ht="30" customHeight="1" x14ac:dyDescent="0.2">
      <c r="B25" s="543"/>
      <c r="C25" s="718"/>
      <c r="D25" s="718"/>
      <c r="E25" s="718"/>
      <c r="F25" s="718"/>
      <c r="G25" s="693"/>
    </row>
    <row r="26" spans="2:9" ht="15" customHeight="1" x14ac:dyDescent="0.2">
      <c r="C26" s="719"/>
      <c r="D26" s="719"/>
    </row>
    <row r="27" spans="2:9" ht="15" customHeight="1" x14ac:dyDescent="0.2">
      <c r="C27" s="720"/>
      <c r="D27" s="720"/>
      <c r="E27" s="392"/>
      <c r="F27" s="392"/>
    </row>
    <row r="28" spans="2:9" ht="15" customHeight="1" x14ac:dyDescent="0.2">
      <c r="C28" s="721"/>
      <c r="D28" s="721"/>
      <c r="E28" s="543"/>
      <c r="F28" s="543"/>
    </row>
    <row r="29" spans="2:9" ht="15" customHeight="1" x14ac:dyDescent="0.2">
      <c r="C29" s="646"/>
      <c r="D29" s="646"/>
      <c r="E29" s="722"/>
      <c r="F29" s="722"/>
    </row>
    <row r="30" spans="2:9" ht="15" customHeight="1" x14ac:dyDescent="0.2">
      <c r="C30" s="646"/>
      <c r="D30" s="646"/>
      <c r="E30" s="722"/>
      <c r="F30" s="722"/>
    </row>
    <row r="31" spans="2:9" ht="15" customHeight="1" x14ac:dyDescent="0.2">
      <c r="C31" s="646"/>
      <c r="D31" s="646"/>
      <c r="E31" s="722"/>
      <c r="F31" s="722"/>
      <c r="G31" s="722"/>
    </row>
    <row r="32" spans="2:9" ht="30" customHeight="1" x14ac:dyDescent="0.2">
      <c r="C32" s="646"/>
      <c r="D32" s="646"/>
      <c r="E32" s="722"/>
      <c r="F32" s="722"/>
    </row>
    <row r="33" spans="3:6" ht="30" customHeight="1" x14ac:dyDescent="0.2">
      <c r="C33" s="646"/>
      <c r="D33" s="646"/>
      <c r="E33" s="722"/>
      <c r="F33" s="722"/>
    </row>
    <row r="34" spans="3:6" ht="30" customHeight="1" x14ac:dyDescent="0.2">
      <c r="C34" s="646"/>
      <c r="D34" s="646"/>
    </row>
    <row r="35" spans="3:6" ht="30" customHeight="1" x14ac:dyDescent="0.2">
      <c r="C35" s="646"/>
      <c r="D35" s="646"/>
    </row>
    <row r="36" spans="3:6" ht="30" customHeight="1" x14ac:dyDescent="0.2">
      <c r="C36" s="646"/>
      <c r="D36" s="646"/>
    </row>
    <row r="37" spans="3:6" ht="30" customHeight="1" x14ac:dyDescent="0.2">
      <c r="C37" s="646"/>
      <c r="D37" s="646"/>
    </row>
    <row r="38" spans="3:6" ht="30" customHeight="1" x14ac:dyDescent="0.2">
      <c r="C38" s="646"/>
      <c r="D38" s="646"/>
    </row>
    <row r="39" spans="3:6" ht="30" customHeight="1" x14ac:dyDescent="0.2">
      <c r="C39" s="646"/>
      <c r="D39" s="646"/>
    </row>
    <row r="40" spans="3:6" ht="30" customHeight="1" x14ac:dyDescent="0.2">
      <c r="C40" s="646"/>
      <c r="D40" s="646"/>
    </row>
    <row r="41" spans="3:6" ht="30" customHeight="1" x14ac:dyDescent="0.2">
      <c r="C41" s="646"/>
      <c r="D41" s="646"/>
    </row>
    <row r="42" spans="3:6" ht="30" customHeight="1" x14ac:dyDescent="0.2">
      <c r="C42" s="646"/>
      <c r="D42" s="646"/>
    </row>
    <row r="43" spans="3:6" ht="30" customHeight="1" x14ac:dyDescent="0.2">
      <c r="C43" s="646"/>
      <c r="D43" s="646"/>
    </row>
    <row r="44" spans="3:6" ht="30" customHeight="1" x14ac:dyDescent="0.2">
      <c r="C44" s="646"/>
      <c r="D44" s="646"/>
    </row>
    <row r="45" spans="3:6" ht="30" customHeight="1" x14ac:dyDescent="0.2">
      <c r="C45" s="646"/>
      <c r="D45" s="646"/>
    </row>
    <row r="46" spans="3:6" ht="30" customHeight="1" x14ac:dyDescent="0.2">
      <c r="C46" s="646"/>
      <c r="D46" s="646"/>
    </row>
    <row r="47" spans="3:6" ht="30" customHeight="1" x14ac:dyDescent="0.2">
      <c r="C47" s="646"/>
      <c r="D47" s="646"/>
    </row>
    <row r="48" spans="3:6" ht="30" customHeight="1" x14ac:dyDescent="0.2">
      <c r="C48" s="646"/>
      <c r="D48" s="646"/>
    </row>
    <row r="49" spans="3:4" ht="30" customHeight="1" x14ac:dyDescent="0.2">
      <c r="C49" s="646"/>
      <c r="D49" s="646"/>
    </row>
    <row r="50" spans="3:4" ht="30" customHeight="1" x14ac:dyDescent="0.2">
      <c r="C50" s="646"/>
      <c r="D50" s="646"/>
    </row>
    <row r="51" spans="3:4" ht="30" customHeight="1" x14ac:dyDescent="0.2">
      <c r="C51" s="646"/>
      <c r="D51" s="646"/>
    </row>
    <row r="52" spans="3:4" ht="30" customHeight="1" x14ac:dyDescent="0.2">
      <c r="C52" s="646"/>
      <c r="D52" s="646"/>
    </row>
    <row r="53" spans="3:4" ht="30" customHeight="1" x14ac:dyDescent="0.2">
      <c r="C53" s="646"/>
      <c r="D53" s="646"/>
    </row>
    <row r="54" spans="3:4" ht="30" customHeight="1" x14ac:dyDescent="0.2">
      <c r="C54" s="646"/>
      <c r="D54" s="646"/>
    </row>
    <row r="55" spans="3:4" ht="30" customHeight="1" x14ac:dyDescent="0.2">
      <c r="C55" s="646"/>
      <c r="D55" s="646"/>
    </row>
    <row r="56" spans="3:4" ht="30" customHeight="1" x14ac:dyDescent="0.2">
      <c r="C56" s="646"/>
      <c r="D56" s="646"/>
    </row>
    <row r="57" spans="3:4" ht="30" customHeight="1" x14ac:dyDescent="0.2">
      <c r="C57" s="646"/>
      <c r="D57" s="646"/>
    </row>
    <row r="58" spans="3:4" ht="30" customHeight="1" x14ac:dyDescent="0.2">
      <c r="C58" s="646"/>
      <c r="D58" s="646"/>
    </row>
    <row r="59" spans="3:4" ht="30" customHeight="1" x14ac:dyDescent="0.2">
      <c r="C59" s="646"/>
      <c r="D59" s="646"/>
    </row>
    <row r="60" spans="3:4" ht="30" customHeight="1" x14ac:dyDescent="0.2">
      <c r="C60" s="646"/>
      <c r="D60" s="646"/>
    </row>
    <row r="61" spans="3:4" ht="30" customHeight="1" x14ac:dyDescent="0.2">
      <c r="C61" s="646"/>
      <c r="D61" s="646"/>
    </row>
    <row r="62" spans="3:4" ht="30" customHeight="1" x14ac:dyDescent="0.2">
      <c r="C62" s="646"/>
      <c r="D62" s="646"/>
    </row>
    <row r="63" spans="3:4" ht="30" customHeight="1" x14ac:dyDescent="0.2">
      <c r="C63" s="646"/>
      <c r="D63" s="646"/>
    </row>
    <row r="64" spans="3:4" ht="30" customHeight="1" x14ac:dyDescent="0.2">
      <c r="C64" s="646"/>
      <c r="D64" s="646"/>
    </row>
    <row r="65" spans="3:4" ht="30" customHeight="1" x14ac:dyDescent="0.2">
      <c r="C65" s="646"/>
      <c r="D65" s="646"/>
    </row>
    <row r="66" spans="3:4" ht="30" customHeight="1" x14ac:dyDescent="0.2">
      <c r="C66" s="646"/>
      <c r="D66" s="646"/>
    </row>
    <row r="67" spans="3:4" ht="30" customHeight="1" x14ac:dyDescent="0.2">
      <c r="C67" s="646"/>
      <c r="D67" s="646"/>
    </row>
    <row r="68" spans="3:4" ht="30" customHeight="1" x14ac:dyDescent="0.2">
      <c r="C68" s="646"/>
      <c r="D68" s="646"/>
    </row>
    <row r="69" spans="3:4" ht="30" customHeight="1" x14ac:dyDescent="0.2">
      <c r="C69" s="646"/>
      <c r="D69" s="646"/>
    </row>
    <row r="70" spans="3:4" ht="30" customHeight="1" x14ac:dyDescent="0.2">
      <c r="C70" s="646"/>
      <c r="D70" s="646"/>
    </row>
    <row r="71" spans="3:4" ht="30" customHeight="1" x14ac:dyDescent="0.2">
      <c r="C71" s="646"/>
      <c r="D71" s="646"/>
    </row>
    <row r="72" spans="3:4" ht="30" customHeight="1" x14ac:dyDescent="0.2">
      <c r="C72" s="646"/>
      <c r="D72" s="646"/>
    </row>
    <row r="73" spans="3:4" ht="30" customHeight="1" x14ac:dyDescent="0.2">
      <c r="C73" s="646"/>
      <c r="D73" s="646"/>
    </row>
    <row r="74" spans="3:4" ht="30" customHeight="1" x14ac:dyDescent="0.2">
      <c r="C74" s="646"/>
      <c r="D74" s="646"/>
    </row>
    <row r="75" spans="3:4" ht="30" customHeight="1" x14ac:dyDescent="0.2">
      <c r="C75" s="646"/>
      <c r="D75" s="646"/>
    </row>
    <row r="76" spans="3:4" ht="30" customHeight="1" x14ac:dyDescent="0.2">
      <c r="C76" s="646"/>
      <c r="D76" s="646"/>
    </row>
    <row r="77" spans="3:4" ht="30" customHeight="1" x14ac:dyDescent="0.2">
      <c r="C77" s="646"/>
      <c r="D77" s="646"/>
    </row>
    <row r="78" spans="3:4" ht="30" customHeight="1" x14ac:dyDescent="0.2">
      <c r="C78" s="646"/>
      <c r="D78" s="646"/>
    </row>
    <row r="79" spans="3:4" ht="30" customHeight="1" x14ac:dyDescent="0.2">
      <c r="C79" s="646"/>
      <c r="D79" s="646"/>
    </row>
    <row r="80" spans="3:4" ht="30" customHeight="1" x14ac:dyDescent="0.2">
      <c r="C80" s="646"/>
      <c r="D80" s="646"/>
    </row>
    <row r="81" spans="3:4" ht="30" customHeight="1" x14ac:dyDescent="0.2">
      <c r="C81" s="646"/>
      <c r="D81" s="646"/>
    </row>
    <row r="82" spans="3:4" ht="30" customHeight="1" x14ac:dyDescent="0.2">
      <c r="C82" s="646"/>
      <c r="D82" s="646"/>
    </row>
    <row r="83" spans="3:4" ht="30" customHeight="1" x14ac:dyDescent="0.2">
      <c r="C83" s="646"/>
      <c r="D83" s="646"/>
    </row>
    <row r="84" spans="3:4" ht="30" customHeight="1" x14ac:dyDescent="0.2">
      <c r="C84" s="646"/>
      <c r="D84" s="646"/>
    </row>
    <row r="85" spans="3:4" ht="30" customHeight="1" x14ac:dyDescent="0.2">
      <c r="C85" s="646"/>
      <c r="D85" s="646"/>
    </row>
    <row r="86" spans="3:4" ht="30" customHeight="1" x14ac:dyDescent="0.2">
      <c r="C86" s="646"/>
      <c r="D86" s="646"/>
    </row>
    <row r="87" spans="3:4" ht="30" customHeight="1" x14ac:dyDescent="0.2">
      <c r="C87" s="646"/>
      <c r="D87" s="646"/>
    </row>
    <row r="88" spans="3:4" ht="30" customHeight="1" x14ac:dyDescent="0.2">
      <c r="C88" s="646"/>
      <c r="D88" s="646"/>
    </row>
    <row r="89" spans="3:4" ht="30" customHeight="1" x14ac:dyDescent="0.2">
      <c r="C89" s="646"/>
      <c r="D89" s="646"/>
    </row>
    <row r="90" spans="3:4" ht="30" customHeight="1" x14ac:dyDescent="0.2">
      <c r="C90" s="646"/>
      <c r="D90" s="646"/>
    </row>
    <row r="91" spans="3:4" ht="30" customHeight="1" x14ac:dyDescent="0.2">
      <c r="C91" s="646"/>
      <c r="D91" s="646"/>
    </row>
    <row r="92" spans="3:4" ht="30" customHeight="1" x14ac:dyDescent="0.2">
      <c r="C92" s="646"/>
      <c r="D92" s="646"/>
    </row>
    <row r="93" spans="3:4" ht="30" customHeight="1" x14ac:dyDescent="0.2">
      <c r="C93" s="646"/>
      <c r="D93" s="646"/>
    </row>
    <row r="94" spans="3:4" ht="30" customHeight="1" x14ac:dyDescent="0.2">
      <c r="C94" s="646"/>
      <c r="D94" s="646"/>
    </row>
    <row r="95" spans="3:4" ht="30" customHeight="1" x14ac:dyDescent="0.2">
      <c r="C95" s="646"/>
      <c r="D95" s="646"/>
    </row>
    <row r="96" spans="3:4" ht="30" customHeight="1" x14ac:dyDescent="0.2">
      <c r="C96" s="646"/>
      <c r="D96" s="646"/>
    </row>
    <row r="97" spans="3:4" ht="30" customHeight="1" x14ac:dyDescent="0.2">
      <c r="C97" s="646"/>
      <c r="D97" s="646"/>
    </row>
    <row r="98" spans="3:4" ht="30" customHeight="1" x14ac:dyDescent="0.2">
      <c r="C98" s="646"/>
      <c r="D98" s="646"/>
    </row>
    <row r="99" spans="3:4" ht="30" customHeight="1" x14ac:dyDescent="0.2">
      <c r="C99" s="646"/>
      <c r="D99" s="646"/>
    </row>
    <row r="100" spans="3:4" ht="30" customHeight="1" x14ac:dyDescent="0.2">
      <c r="C100" s="646"/>
      <c r="D100" s="646"/>
    </row>
    <row r="101" spans="3:4" ht="30" customHeight="1" x14ac:dyDescent="0.2">
      <c r="C101" s="646"/>
      <c r="D101" s="646"/>
    </row>
    <row r="102" spans="3:4" ht="30" customHeight="1" x14ac:dyDescent="0.2">
      <c r="C102" s="646"/>
      <c r="D102" s="646"/>
    </row>
    <row r="103" spans="3:4" ht="30" customHeight="1" x14ac:dyDescent="0.2">
      <c r="C103" s="646"/>
      <c r="D103" s="646"/>
    </row>
    <row r="104" spans="3:4" ht="30" customHeight="1" x14ac:dyDescent="0.2">
      <c r="C104" s="646"/>
      <c r="D104" s="646"/>
    </row>
    <row r="105" spans="3:4" ht="30" customHeight="1" x14ac:dyDescent="0.2">
      <c r="C105" s="646"/>
      <c r="D105" s="646"/>
    </row>
    <row r="106" spans="3:4" ht="30" customHeight="1" x14ac:dyDescent="0.2">
      <c r="C106" s="646"/>
      <c r="D106" s="646"/>
    </row>
    <row r="107" spans="3:4" ht="30" customHeight="1" x14ac:dyDescent="0.2">
      <c r="C107" s="646"/>
      <c r="D107" s="646"/>
    </row>
    <row r="108" spans="3:4" ht="30" customHeight="1" x14ac:dyDescent="0.2">
      <c r="C108" s="646"/>
      <c r="D108" s="646"/>
    </row>
    <row r="109" spans="3:4" ht="30" customHeight="1" x14ac:dyDescent="0.2">
      <c r="C109" s="646"/>
      <c r="D109" s="646"/>
    </row>
    <row r="110" spans="3:4" ht="30" customHeight="1" x14ac:dyDescent="0.2">
      <c r="C110" s="646"/>
      <c r="D110" s="646"/>
    </row>
    <row r="111" spans="3:4" ht="30" customHeight="1" x14ac:dyDescent="0.2">
      <c r="C111" s="646"/>
      <c r="D111" s="646"/>
    </row>
    <row r="112" spans="3:4" ht="30" customHeight="1" x14ac:dyDescent="0.2">
      <c r="C112" s="646"/>
      <c r="D112" s="646"/>
    </row>
    <row r="113" spans="3:4" ht="30" customHeight="1" x14ac:dyDescent="0.2">
      <c r="C113" s="646"/>
      <c r="D113" s="646"/>
    </row>
    <row r="114" spans="3:4" ht="30" customHeight="1" x14ac:dyDescent="0.2">
      <c r="C114" s="646"/>
      <c r="D114" s="646"/>
    </row>
    <row r="115" spans="3:4" ht="30" customHeight="1" x14ac:dyDescent="0.2">
      <c r="C115" s="646"/>
      <c r="D115" s="646"/>
    </row>
    <row r="116" spans="3:4" ht="30" customHeight="1" x14ac:dyDescent="0.2">
      <c r="C116" s="646"/>
      <c r="D116" s="646"/>
    </row>
    <row r="117" spans="3:4" ht="30" customHeight="1" x14ac:dyDescent="0.2">
      <c r="C117" s="646"/>
      <c r="D117" s="646"/>
    </row>
    <row r="118" spans="3:4" ht="30" customHeight="1" x14ac:dyDescent="0.2">
      <c r="C118" s="646"/>
      <c r="D118" s="646"/>
    </row>
    <row r="119" spans="3:4" ht="30" customHeight="1" x14ac:dyDescent="0.2">
      <c r="C119" s="646"/>
      <c r="D119" s="646"/>
    </row>
    <row r="120" spans="3:4" ht="30" customHeight="1" x14ac:dyDescent="0.2">
      <c r="C120" s="646"/>
      <c r="D120" s="646"/>
    </row>
    <row r="121" spans="3:4" ht="30" customHeight="1" x14ac:dyDescent="0.2">
      <c r="C121" s="646"/>
      <c r="D121" s="646"/>
    </row>
    <row r="122" spans="3:4" ht="30" customHeight="1" x14ac:dyDescent="0.2">
      <c r="C122" s="646"/>
      <c r="D122" s="646"/>
    </row>
    <row r="123" spans="3:4" ht="30" customHeight="1" x14ac:dyDescent="0.2">
      <c r="C123" s="646"/>
      <c r="D123" s="646"/>
    </row>
    <row r="124" spans="3:4" ht="30" customHeight="1" x14ac:dyDescent="0.2">
      <c r="C124" s="646"/>
      <c r="D124" s="646"/>
    </row>
    <row r="125" spans="3:4" ht="30" customHeight="1" x14ac:dyDescent="0.2">
      <c r="C125" s="646"/>
      <c r="D125" s="646"/>
    </row>
    <row r="126" spans="3:4" ht="30" customHeight="1" x14ac:dyDescent="0.2">
      <c r="C126" s="646"/>
      <c r="D126" s="646"/>
    </row>
    <row r="127" spans="3:4" ht="30" customHeight="1" x14ac:dyDescent="0.2">
      <c r="C127" s="646"/>
      <c r="D127" s="646"/>
    </row>
    <row r="128" spans="3:4" ht="30" customHeight="1" x14ac:dyDescent="0.2">
      <c r="C128" s="646"/>
      <c r="D128" s="646"/>
    </row>
    <row r="129" spans="3:4" ht="30" customHeight="1" x14ac:dyDescent="0.2">
      <c r="C129" s="646"/>
      <c r="D129" s="646"/>
    </row>
    <row r="130" spans="3:4" ht="30" customHeight="1" x14ac:dyDescent="0.2">
      <c r="C130" s="646"/>
      <c r="D130" s="646"/>
    </row>
    <row r="131" spans="3:4" ht="30" customHeight="1" x14ac:dyDescent="0.2">
      <c r="C131" s="646"/>
      <c r="D131" s="646"/>
    </row>
    <row r="132" spans="3:4" ht="30" customHeight="1" x14ac:dyDescent="0.2">
      <c r="C132" s="646"/>
      <c r="D132" s="646"/>
    </row>
    <row r="133" spans="3:4" ht="30" customHeight="1" x14ac:dyDescent="0.2">
      <c r="C133" s="646"/>
      <c r="D133" s="646"/>
    </row>
    <row r="134" spans="3:4" ht="30" customHeight="1" x14ac:dyDescent="0.2">
      <c r="C134" s="646"/>
      <c r="D134" s="646"/>
    </row>
    <row r="135" spans="3:4" ht="30" customHeight="1" x14ac:dyDescent="0.2">
      <c r="C135" s="646"/>
      <c r="D135" s="646"/>
    </row>
    <row r="136" spans="3:4" ht="30" customHeight="1" x14ac:dyDescent="0.2">
      <c r="C136" s="646"/>
      <c r="D136" s="646"/>
    </row>
    <row r="137" spans="3:4" ht="30" customHeight="1" x14ac:dyDescent="0.2">
      <c r="C137" s="646"/>
      <c r="D137" s="646"/>
    </row>
    <row r="138" spans="3:4" ht="30" customHeight="1" x14ac:dyDescent="0.2">
      <c r="C138" s="646"/>
      <c r="D138" s="646"/>
    </row>
    <row r="139" spans="3:4" ht="30" customHeight="1" x14ac:dyDescent="0.2">
      <c r="C139" s="646"/>
      <c r="D139" s="646"/>
    </row>
    <row r="140" spans="3:4" ht="30" customHeight="1" x14ac:dyDescent="0.2">
      <c r="C140" s="646"/>
      <c r="D140" s="646"/>
    </row>
    <row r="141" spans="3:4" ht="30" customHeight="1" x14ac:dyDescent="0.2">
      <c r="C141" s="646"/>
      <c r="D141" s="646"/>
    </row>
    <row r="142" spans="3:4" ht="30" customHeight="1" x14ac:dyDescent="0.2">
      <c r="C142" s="646"/>
      <c r="D142" s="646"/>
    </row>
    <row r="143" spans="3:4" ht="30" customHeight="1" x14ac:dyDescent="0.2">
      <c r="C143" s="646"/>
      <c r="D143" s="646"/>
    </row>
    <row r="144" spans="3:4" ht="30" customHeight="1" x14ac:dyDescent="0.2">
      <c r="C144" s="646"/>
      <c r="D144" s="646"/>
    </row>
    <row r="145" spans="3:4" ht="30" customHeight="1" x14ac:dyDescent="0.2">
      <c r="C145" s="646"/>
      <c r="D145" s="646"/>
    </row>
    <row r="146" spans="3:4" ht="30" customHeight="1" x14ac:dyDescent="0.2">
      <c r="C146" s="646"/>
      <c r="D146" s="646"/>
    </row>
    <row r="147" spans="3:4" ht="30" customHeight="1" x14ac:dyDescent="0.2">
      <c r="C147" s="646"/>
      <c r="D147" s="646"/>
    </row>
    <row r="148" spans="3:4" ht="30" customHeight="1" x14ac:dyDescent="0.2">
      <c r="C148" s="646"/>
      <c r="D148" s="646"/>
    </row>
    <row r="149" spans="3:4" ht="30" customHeight="1" x14ac:dyDescent="0.2">
      <c r="C149" s="646"/>
      <c r="D149" s="646"/>
    </row>
    <row r="150" spans="3:4" ht="30" customHeight="1" x14ac:dyDescent="0.2">
      <c r="C150" s="646"/>
      <c r="D150" s="646"/>
    </row>
    <row r="151" spans="3:4" ht="30" customHeight="1" x14ac:dyDescent="0.2">
      <c r="C151" s="646"/>
      <c r="D151" s="646"/>
    </row>
    <row r="152" spans="3:4" ht="30" customHeight="1" x14ac:dyDescent="0.2">
      <c r="C152" s="646"/>
      <c r="D152" s="646"/>
    </row>
    <row r="153" spans="3:4" ht="30" customHeight="1" x14ac:dyDescent="0.2">
      <c r="C153" s="646"/>
      <c r="D153" s="646"/>
    </row>
    <row r="154" spans="3:4" ht="30" customHeight="1" x14ac:dyDescent="0.2">
      <c r="C154" s="646"/>
      <c r="D154" s="646"/>
    </row>
    <row r="155" spans="3:4" ht="30" customHeight="1" x14ac:dyDescent="0.2">
      <c r="C155" s="646"/>
      <c r="D155" s="646"/>
    </row>
    <row r="156" spans="3:4" ht="30" customHeight="1" x14ac:dyDescent="0.2">
      <c r="C156" s="646"/>
      <c r="D156" s="646"/>
    </row>
    <row r="157" spans="3:4" ht="30" customHeight="1" x14ac:dyDescent="0.2">
      <c r="C157" s="646"/>
      <c r="D157" s="646"/>
    </row>
    <row r="158" spans="3:4" ht="30" customHeight="1" x14ac:dyDescent="0.2">
      <c r="C158" s="646"/>
      <c r="D158" s="646"/>
    </row>
    <row r="159" spans="3:4" ht="30" customHeight="1" x14ac:dyDescent="0.2">
      <c r="C159" s="646"/>
      <c r="D159" s="646"/>
    </row>
    <row r="160" spans="3:4" ht="30" customHeight="1" x14ac:dyDescent="0.2">
      <c r="C160" s="646"/>
      <c r="D160" s="646"/>
    </row>
    <row r="161" spans="3:4" ht="30" customHeight="1" x14ac:dyDescent="0.2">
      <c r="C161" s="646"/>
      <c r="D161" s="646"/>
    </row>
    <row r="162" spans="3:4" ht="30" customHeight="1" x14ac:dyDescent="0.2">
      <c r="C162" s="646"/>
      <c r="D162" s="646"/>
    </row>
    <row r="163" spans="3:4" ht="30" customHeight="1" x14ac:dyDescent="0.2">
      <c r="C163" s="646"/>
      <c r="D163" s="646"/>
    </row>
    <row r="164" spans="3:4" ht="30" customHeight="1" x14ac:dyDescent="0.2">
      <c r="C164" s="646"/>
      <c r="D164" s="646"/>
    </row>
    <row r="165" spans="3:4" ht="30" customHeight="1" x14ac:dyDescent="0.2">
      <c r="C165" s="646"/>
      <c r="D165" s="646"/>
    </row>
    <row r="166" spans="3:4" ht="30" customHeight="1" x14ac:dyDescent="0.2">
      <c r="C166" s="646"/>
      <c r="D166" s="646"/>
    </row>
    <row r="167" spans="3:4" ht="30" customHeight="1" x14ac:dyDescent="0.2">
      <c r="C167" s="646"/>
      <c r="D167" s="646"/>
    </row>
    <row r="168" spans="3:4" ht="30" customHeight="1" x14ac:dyDescent="0.2">
      <c r="C168" s="646"/>
      <c r="D168" s="646"/>
    </row>
    <row r="169" spans="3:4" ht="30" customHeight="1" x14ac:dyDescent="0.2">
      <c r="C169" s="646"/>
      <c r="D169" s="646"/>
    </row>
    <row r="170" spans="3:4" ht="30" customHeight="1" x14ac:dyDescent="0.2">
      <c r="C170" s="646"/>
      <c r="D170" s="646"/>
    </row>
    <row r="171" spans="3:4" ht="30" customHeight="1" x14ac:dyDescent="0.2">
      <c r="C171" s="646"/>
      <c r="D171" s="646"/>
    </row>
    <row r="172" spans="3:4" ht="30" customHeight="1" x14ac:dyDescent="0.2">
      <c r="C172" s="646"/>
      <c r="D172" s="646"/>
    </row>
    <row r="173" spans="3:4" ht="30" customHeight="1" x14ac:dyDescent="0.2">
      <c r="C173" s="646"/>
      <c r="D173" s="646"/>
    </row>
    <row r="174" spans="3:4" ht="30" customHeight="1" x14ac:dyDescent="0.2">
      <c r="C174" s="646"/>
      <c r="D174" s="646"/>
    </row>
    <row r="175" spans="3:4" ht="30" customHeight="1" x14ac:dyDescent="0.2">
      <c r="C175" s="646"/>
      <c r="D175" s="646"/>
    </row>
    <row r="176" spans="3:4" ht="30" customHeight="1" x14ac:dyDescent="0.2">
      <c r="C176" s="646"/>
      <c r="D176" s="646"/>
    </row>
    <row r="177" spans="3:4" ht="30" customHeight="1" x14ac:dyDescent="0.2">
      <c r="C177" s="646"/>
      <c r="D177" s="646"/>
    </row>
    <row r="178" spans="3:4" ht="30" customHeight="1" x14ac:dyDescent="0.2">
      <c r="C178" s="646"/>
      <c r="D178" s="646"/>
    </row>
    <row r="179" spans="3:4" ht="30" customHeight="1" x14ac:dyDescent="0.2">
      <c r="C179" s="646"/>
      <c r="D179" s="646"/>
    </row>
    <row r="180" spans="3:4" ht="30" customHeight="1" x14ac:dyDescent="0.2">
      <c r="C180" s="646"/>
      <c r="D180" s="646"/>
    </row>
    <row r="181" spans="3:4" ht="30" customHeight="1" x14ac:dyDescent="0.2">
      <c r="C181" s="646"/>
      <c r="D181" s="646"/>
    </row>
    <row r="182" spans="3:4" ht="30" customHeight="1" x14ac:dyDescent="0.2">
      <c r="C182" s="646"/>
      <c r="D182" s="646"/>
    </row>
    <row r="183" spans="3:4" ht="30" customHeight="1" x14ac:dyDescent="0.2">
      <c r="C183" s="646"/>
      <c r="D183" s="646"/>
    </row>
    <row r="184" spans="3:4" ht="30" customHeight="1" x14ac:dyDescent="0.2">
      <c r="C184" s="646"/>
      <c r="D184" s="646"/>
    </row>
    <row r="185" spans="3:4" ht="30" customHeight="1" x14ac:dyDescent="0.2">
      <c r="C185" s="646"/>
      <c r="D185" s="646"/>
    </row>
    <row r="186" spans="3:4" ht="30" customHeight="1" x14ac:dyDescent="0.2">
      <c r="C186" s="646"/>
      <c r="D186" s="646"/>
    </row>
    <row r="187" spans="3:4" ht="30" customHeight="1" x14ac:dyDescent="0.2">
      <c r="C187" s="646"/>
      <c r="D187" s="646"/>
    </row>
    <row r="188" spans="3:4" ht="30" customHeight="1" x14ac:dyDescent="0.2">
      <c r="C188" s="646"/>
      <c r="D188" s="646"/>
    </row>
    <row r="189" spans="3:4" ht="30" customHeight="1" x14ac:dyDescent="0.2">
      <c r="C189" s="646"/>
      <c r="D189" s="646"/>
    </row>
    <row r="190" spans="3:4" ht="30" customHeight="1" x14ac:dyDescent="0.2">
      <c r="C190" s="646"/>
      <c r="D190" s="646"/>
    </row>
    <row r="191" spans="3:4" ht="30" customHeight="1" x14ac:dyDescent="0.2">
      <c r="C191" s="646"/>
      <c r="D191" s="646"/>
    </row>
    <row r="192" spans="3:4" ht="30" customHeight="1" x14ac:dyDescent="0.2">
      <c r="C192" s="646"/>
      <c r="D192" s="646"/>
    </row>
    <row r="193" spans="3:4" ht="30" customHeight="1" x14ac:dyDescent="0.2">
      <c r="C193" s="646"/>
      <c r="D193" s="646"/>
    </row>
    <row r="194" spans="3:4" ht="30" customHeight="1" x14ac:dyDescent="0.2">
      <c r="C194" s="646"/>
      <c r="D194" s="646"/>
    </row>
    <row r="195" spans="3:4" ht="30" customHeight="1" x14ac:dyDescent="0.2">
      <c r="C195" s="646"/>
      <c r="D195" s="646"/>
    </row>
    <row r="196" spans="3:4" ht="30" customHeight="1" x14ac:dyDescent="0.2">
      <c r="C196" s="646"/>
      <c r="D196" s="646"/>
    </row>
    <row r="197" spans="3:4" ht="30" customHeight="1" x14ac:dyDescent="0.2">
      <c r="C197" s="646"/>
      <c r="D197" s="646"/>
    </row>
    <row r="198" spans="3:4" ht="30" customHeight="1" x14ac:dyDescent="0.2">
      <c r="C198" s="646"/>
      <c r="D198" s="646"/>
    </row>
    <row r="199" spans="3:4" ht="30" customHeight="1" x14ac:dyDescent="0.2">
      <c r="C199" s="646"/>
      <c r="D199" s="646"/>
    </row>
    <row r="200" spans="3:4" ht="30" customHeight="1" x14ac:dyDescent="0.2">
      <c r="C200" s="646"/>
      <c r="D200" s="646"/>
    </row>
    <row r="201" spans="3:4" ht="30" customHeight="1" x14ac:dyDescent="0.2">
      <c r="C201" s="646"/>
      <c r="D201" s="646"/>
    </row>
    <row r="202" spans="3:4" ht="30" customHeight="1" x14ac:dyDescent="0.2">
      <c r="C202" s="646"/>
      <c r="D202" s="646"/>
    </row>
  </sheetData>
  <sheetProtection formatCells="0" formatColumns="0" selectLockedCells="1"/>
  <mergeCells count="6">
    <mergeCell ref="B7:F7"/>
    <mergeCell ref="C10:C11"/>
    <mergeCell ref="B10:B11"/>
    <mergeCell ref="D10:D11"/>
    <mergeCell ref="E10:E11"/>
    <mergeCell ref="F10:F11"/>
  </mergeCells>
  <phoneticPr fontId="2" type="noConversion"/>
  <printOptions horizontalCentered="1"/>
  <pageMargins left="0.25" right="0.25" top="0.5" bottom="0.5" header="0.25" footer="0.22"/>
  <pageSetup paperSize="9" orientation="landscape" r:id="rId1"/>
  <headerFooter alignWithMargins="0">
    <oddFooter>&amp;RСтрана &amp;P од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CFC83-A946-4BFF-9E8E-162418D7EFCA}">
  <sheetPr>
    <pageSetUpPr fitToPage="1"/>
  </sheetPr>
  <dimension ref="A1:AW129"/>
  <sheetViews>
    <sheetView showGridLines="0" showZeros="0" topLeftCell="AA76" zoomScaleNormal="100" workbookViewId="0"/>
  </sheetViews>
  <sheetFormatPr defaultRowHeight="12.75" x14ac:dyDescent="0.2"/>
  <cols>
    <col min="1" max="1" width="9.140625" style="393"/>
    <col min="2" max="2" width="7.5703125" style="393" customWidth="1"/>
    <col min="3" max="3" width="49.42578125" style="393" customWidth="1"/>
    <col min="4" max="4" width="14.7109375" style="393" customWidth="1"/>
    <col min="5" max="9" width="14.85546875" style="393" customWidth="1"/>
    <col min="10" max="14" width="14.7109375" style="393" customWidth="1"/>
    <col min="15" max="15" width="16.7109375" style="393" customWidth="1"/>
    <col min="16" max="17" width="14.7109375" style="393" customWidth="1"/>
    <col min="18" max="18" width="15.5703125" style="393" customWidth="1"/>
    <col min="19" max="19" width="9.140625" style="393"/>
    <col min="20" max="20" width="34.7109375" style="393" customWidth="1"/>
    <col min="21" max="21" width="12.140625" style="393" bestFit="1" customWidth="1"/>
    <col min="22" max="31" width="12.140625" style="393" customWidth="1"/>
    <col min="32" max="32" width="12.140625" style="393" bestFit="1" customWidth="1"/>
    <col min="33" max="43" width="9.28515625" style="393" bestFit="1" customWidth="1"/>
    <col min="44" max="44" width="9.28515625" style="393" customWidth="1"/>
    <col min="45" max="45" width="8.85546875" style="393" bestFit="1" customWidth="1"/>
    <col min="46" max="46" width="11.7109375" style="393" bestFit="1" customWidth="1"/>
    <col min="47" max="47" width="10.28515625" style="393" bestFit="1" customWidth="1"/>
    <col min="48" max="16384" width="9.140625" style="393"/>
  </cols>
  <sheetData>
    <row r="1" spans="1:13" x14ac:dyDescent="0.2">
      <c r="A1"/>
      <c r="B1"/>
      <c r="C1"/>
      <c r="D1" s="456"/>
      <c r="E1" s="456"/>
      <c r="F1" s="456"/>
      <c r="G1" s="456"/>
      <c r="H1" s="456"/>
      <c r="I1" s="456"/>
    </row>
    <row r="2" spans="1:13" x14ac:dyDescent="0.2">
      <c r="A2"/>
      <c r="B2"/>
      <c r="C2"/>
      <c r="D2" s="456"/>
      <c r="E2" s="456"/>
      <c r="F2" s="456"/>
      <c r="G2" s="456"/>
      <c r="H2" s="456"/>
      <c r="I2" s="456"/>
    </row>
    <row r="3" spans="1:13" x14ac:dyDescent="0.2">
      <c r="A3"/>
      <c r="B3"/>
      <c r="C3"/>
      <c r="D3" s="456"/>
      <c r="E3" s="456"/>
      <c r="F3" s="456"/>
      <c r="G3" s="456"/>
      <c r="H3" s="456"/>
      <c r="I3" s="456"/>
    </row>
    <row r="4" spans="1:13" x14ac:dyDescent="0.2">
      <c r="A4"/>
      <c r="B4"/>
      <c r="C4"/>
      <c r="D4" s="456"/>
      <c r="E4" s="456"/>
      <c r="F4" s="456"/>
      <c r="G4" s="456"/>
      <c r="H4" s="456"/>
      <c r="I4" s="456"/>
    </row>
    <row r="5" spans="1:13" x14ac:dyDescent="0.2">
      <c r="A5" s="456"/>
      <c r="B5" s="723"/>
      <c r="C5" s="456"/>
      <c r="D5" s="456"/>
      <c r="E5" s="456"/>
      <c r="F5" s="456"/>
      <c r="G5" s="456"/>
      <c r="H5" s="456"/>
      <c r="I5" s="456"/>
    </row>
    <row r="6" spans="1:13" x14ac:dyDescent="0.2">
      <c r="A6" s="456"/>
      <c r="B6" s="724"/>
      <c r="C6" s="456"/>
      <c r="D6" s="456"/>
      <c r="E6" s="456"/>
      <c r="F6" s="456"/>
      <c r="G6" s="456"/>
      <c r="H6" s="456"/>
      <c r="I6" s="456"/>
    </row>
    <row r="7" spans="1:13" x14ac:dyDescent="0.2">
      <c r="A7" s="456"/>
      <c r="B7" s="1132" t="s">
        <v>535</v>
      </c>
      <c r="C7" s="1132"/>
      <c r="D7" s="1132"/>
      <c r="E7" s="1132"/>
      <c r="F7" s="1132"/>
      <c r="G7" s="1132"/>
      <c r="H7" s="1132"/>
      <c r="I7" s="907"/>
    </row>
    <row r="8" spans="1:13" x14ac:dyDescent="0.2">
      <c r="A8" s="456"/>
      <c r="B8" s="723"/>
      <c r="C8" s="725"/>
      <c r="D8" s="725"/>
      <c r="E8" s="725"/>
      <c r="F8" s="725"/>
      <c r="G8" s="725"/>
      <c r="H8" s="456"/>
      <c r="I8" s="456"/>
    </row>
    <row r="9" spans="1:13" ht="13.5" thickBot="1" x14ac:dyDescent="0.25">
      <c r="A9" s="456"/>
      <c r="B9" s="724"/>
      <c r="C9" s="551"/>
      <c r="D9" s="551"/>
      <c r="E9" s="456"/>
      <c r="F9" s="726"/>
      <c r="G9" s="726"/>
      <c r="H9" s="726" t="s">
        <v>339</v>
      </c>
      <c r="I9" s="456"/>
    </row>
    <row r="10" spans="1:13" ht="13.5" customHeight="1" thickTop="1" x14ac:dyDescent="0.2">
      <c r="A10" s="456"/>
      <c r="B10" s="1142" t="s">
        <v>14</v>
      </c>
      <c r="C10" s="1144" t="s">
        <v>76</v>
      </c>
      <c r="D10" s="1144" t="s">
        <v>98</v>
      </c>
      <c r="E10" s="1133">
        <f>+'Poc. strana'!C19-1</f>
        <v>-1</v>
      </c>
      <c r="F10" s="1134"/>
      <c r="G10" s="1146" t="s">
        <v>667</v>
      </c>
      <c r="H10" s="1148" t="s">
        <v>668</v>
      </c>
    </row>
    <row r="11" spans="1:13" ht="41.25" customHeight="1" x14ac:dyDescent="0.2">
      <c r="A11" s="456"/>
      <c r="B11" s="1143"/>
      <c r="C11" s="1145"/>
      <c r="D11" s="1145"/>
      <c r="E11" s="902" t="s">
        <v>665</v>
      </c>
      <c r="F11" s="903" t="s">
        <v>666</v>
      </c>
      <c r="G11" s="1147"/>
      <c r="H11" s="1149"/>
    </row>
    <row r="12" spans="1:13" ht="15.75" x14ac:dyDescent="0.2">
      <c r="A12" s="456"/>
      <c r="B12" s="727" t="s">
        <v>77</v>
      </c>
      <c r="C12" s="368" t="s">
        <v>624</v>
      </c>
      <c r="D12" s="369" t="s">
        <v>655</v>
      </c>
      <c r="E12" s="898">
        <f>+'3 Oper Troskovi OP'!E232+'3 Oper Troskovi OP'!F232</f>
        <v>0</v>
      </c>
      <c r="F12" s="1150">
        <f>+AS102</f>
        <v>0</v>
      </c>
      <c r="G12" s="1136"/>
      <c r="H12" s="1139"/>
      <c r="J12"/>
      <c r="K12"/>
      <c r="L12"/>
      <c r="M12"/>
    </row>
    <row r="13" spans="1:13" ht="15.75" x14ac:dyDescent="0.2">
      <c r="A13" s="456"/>
      <c r="B13" s="728" t="s">
        <v>322</v>
      </c>
      <c r="C13" s="729" t="s">
        <v>309</v>
      </c>
      <c r="D13" s="730" t="s">
        <v>656</v>
      </c>
      <c r="E13" s="899">
        <f>+(E12+E16+E19)*0.009</f>
        <v>0</v>
      </c>
      <c r="F13" s="1151"/>
      <c r="G13" s="1137"/>
      <c r="H13" s="1140"/>
      <c r="J13"/>
      <c r="K13"/>
      <c r="L13"/>
      <c r="M13"/>
    </row>
    <row r="14" spans="1:13" x14ac:dyDescent="0.2">
      <c r="A14" s="456"/>
      <c r="B14" s="370" t="s">
        <v>546</v>
      </c>
      <c r="C14" s="518" t="s">
        <v>444</v>
      </c>
      <c r="D14" s="730"/>
      <c r="E14" s="899">
        <f>+'3 Oper Troskovi OP'!E126</f>
        <v>0</v>
      </c>
      <c r="F14" s="1151"/>
      <c r="G14" s="1137"/>
      <c r="H14" s="1140"/>
      <c r="J14"/>
      <c r="K14"/>
      <c r="L14"/>
      <c r="M14"/>
    </row>
    <row r="15" spans="1:13" ht="15.75" x14ac:dyDescent="0.2">
      <c r="A15" s="456"/>
      <c r="B15" s="370" t="s">
        <v>80</v>
      </c>
      <c r="C15" s="28" t="s">
        <v>525</v>
      </c>
      <c r="D15" s="900" t="s">
        <v>657</v>
      </c>
      <c r="E15" s="894">
        <f>SUM(E12:E14)</f>
        <v>0</v>
      </c>
      <c r="F15" s="1152"/>
      <c r="G15" s="1137"/>
      <c r="H15" s="1140"/>
      <c r="J15"/>
      <c r="K15"/>
      <c r="L15"/>
      <c r="M15"/>
    </row>
    <row r="16" spans="1:13" ht="15.75" x14ac:dyDescent="0.2">
      <c r="A16" s="456"/>
      <c r="B16" s="731" t="s">
        <v>88</v>
      </c>
      <c r="C16" s="562" t="s">
        <v>193</v>
      </c>
      <c r="D16" s="900" t="s">
        <v>658</v>
      </c>
      <c r="E16" s="895">
        <f>+'6 Sredstva'!E101</f>
        <v>0</v>
      </c>
      <c r="F16" s="1152"/>
      <c r="G16" s="1137"/>
      <c r="H16" s="1140"/>
      <c r="J16"/>
      <c r="K16"/>
      <c r="L16"/>
      <c r="M16"/>
    </row>
    <row r="17" spans="1:13" x14ac:dyDescent="0.2">
      <c r="A17" s="456"/>
      <c r="B17" s="731" t="s">
        <v>208</v>
      </c>
      <c r="C17" s="562" t="s">
        <v>195</v>
      </c>
      <c r="D17" s="459" t="s">
        <v>340</v>
      </c>
      <c r="E17" s="896">
        <f>+'4 PPCK'!E17</f>
        <v>0</v>
      </c>
      <c r="F17" s="1152"/>
      <c r="G17" s="1137"/>
      <c r="H17" s="1140"/>
      <c r="J17"/>
      <c r="K17"/>
      <c r="L17"/>
      <c r="M17"/>
    </row>
    <row r="18" spans="1:13" ht="15.75" x14ac:dyDescent="0.2">
      <c r="A18" s="456"/>
      <c r="B18" s="731" t="s">
        <v>248</v>
      </c>
      <c r="C18" s="562" t="s">
        <v>197</v>
      </c>
      <c r="D18" s="459" t="s">
        <v>659</v>
      </c>
      <c r="E18" s="897">
        <f>+'6.1 RS u prethodnom RP'!D20</f>
        <v>0</v>
      </c>
      <c r="F18" s="1152"/>
      <c r="G18" s="1137"/>
      <c r="H18" s="1140"/>
      <c r="J18"/>
      <c r="K18"/>
      <c r="L18"/>
      <c r="M18"/>
    </row>
    <row r="19" spans="1:13" x14ac:dyDescent="0.2">
      <c r="A19" s="456"/>
      <c r="B19" s="371" t="s">
        <v>249</v>
      </c>
      <c r="C19" s="29" t="s">
        <v>545</v>
      </c>
      <c r="D19" s="459"/>
      <c r="E19" s="897">
        <f>+E17*E18</f>
        <v>0</v>
      </c>
      <c r="F19" s="1152"/>
      <c r="G19" s="1137"/>
      <c r="H19" s="1140"/>
      <c r="J19"/>
      <c r="K19"/>
      <c r="L19"/>
      <c r="M19"/>
    </row>
    <row r="20" spans="1:13" ht="13.5" customHeight="1" x14ac:dyDescent="0.3">
      <c r="A20" s="456"/>
      <c r="B20" s="731" t="s">
        <v>250</v>
      </c>
      <c r="C20" s="729" t="s">
        <v>143</v>
      </c>
      <c r="D20" s="732" t="s">
        <v>660</v>
      </c>
      <c r="E20" s="897">
        <f>+'7 Sistemske usluge '!E13</f>
        <v>0</v>
      </c>
      <c r="F20" s="1152"/>
      <c r="G20" s="1137"/>
      <c r="H20" s="1140"/>
      <c r="J20"/>
      <c r="K20"/>
      <c r="L20"/>
      <c r="M20"/>
    </row>
    <row r="21" spans="1:13" ht="15.75" x14ac:dyDescent="0.3">
      <c r="A21" s="456"/>
      <c r="B21" s="731" t="s">
        <v>251</v>
      </c>
      <c r="C21" s="733" t="s">
        <v>199</v>
      </c>
      <c r="D21" s="732" t="s">
        <v>661</v>
      </c>
      <c r="E21" s="897">
        <f>+'8 Gubici'!R25</f>
        <v>0</v>
      </c>
      <c r="F21" s="1152"/>
      <c r="G21" s="1137"/>
      <c r="H21" s="1140"/>
      <c r="J21"/>
      <c r="K21"/>
      <c r="L21"/>
      <c r="M21"/>
    </row>
    <row r="22" spans="1:13" ht="15.75" x14ac:dyDescent="0.2">
      <c r="A22" s="456"/>
      <c r="B22" s="734" t="s">
        <v>252</v>
      </c>
      <c r="C22" s="565" t="s">
        <v>200</v>
      </c>
      <c r="D22" s="730" t="s">
        <v>662</v>
      </c>
      <c r="E22" s="897">
        <f>+'9 Ostali Prih'!E23</f>
        <v>0</v>
      </c>
      <c r="F22" s="1152"/>
      <c r="G22" s="1137"/>
      <c r="H22" s="1140"/>
      <c r="J22"/>
      <c r="K22"/>
      <c r="L22"/>
      <c r="M22"/>
    </row>
    <row r="23" spans="1:13" x14ac:dyDescent="0.2">
      <c r="A23" s="456"/>
      <c r="B23" s="371" t="s">
        <v>547</v>
      </c>
      <c r="C23" s="89" t="s">
        <v>548</v>
      </c>
      <c r="D23" s="730"/>
      <c r="E23" s="897">
        <f>+'9 Ostali Prih'!E15</f>
        <v>0</v>
      </c>
      <c r="F23" s="1152"/>
      <c r="G23" s="1137"/>
      <c r="H23" s="1140"/>
      <c r="J23"/>
      <c r="K23"/>
      <c r="L23"/>
      <c r="M23"/>
    </row>
    <row r="24" spans="1:13" ht="15.75" x14ac:dyDescent="0.3">
      <c r="A24" s="456"/>
      <c r="B24" s="734">
        <v>10</v>
      </c>
      <c r="C24" s="735" t="s">
        <v>202</v>
      </c>
      <c r="D24" s="736" t="s">
        <v>663</v>
      </c>
      <c r="E24" s="737">
        <f>+'10.1 KE t-2'!H25</f>
        <v>0</v>
      </c>
      <c r="F24" s="1153"/>
      <c r="G24" s="1138"/>
      <c r="H24" s="1141"/>
      <c r="J24"/>
      <c r="K24"/>
      <c r="L24"/>
      <c r="M24"/>
    </row>
    <row r="25" spans="1:13" ht="16.5" thickBot="1" x14ac:dyDescent="0.35">
      <c r="A25" s="456"/>
      <c r="B25" s="738">
        <v>11</v>
      </c>
      <c r="C25" s="739" t="s">
        <v>654</v>
      </c>
      <c r="D25" s="901" t="s">
        <v>664</v>
      </c>
      <c r="E25" s="460">
        <f>+E15+E16+E19+E20+E21-E22+E24</f>
        <v>0</v>
      </c>
      <c r="F25" s="740">
        <f>+F12</f>
        <v>0</v>
      </c>
      <c r="G25" s="908"/>
      <c r="H25" s="741">
        <f>(E25-F25)*(1+G25)</f>
        <v>0</v>
      </c>
      <c r="J25"/>
      <c r="K25"/>
      <c r="L25"/>
      <c r="M25"/>
    </row>
    <row r="26" spans="1:13" ht="13.5" thickTop="1" x14ac:dyDescent="0.2">
      <c r="A26" s="456"/>
      <c r="B26" s="724"/>
      <c r="C26" s="456"/>
      <c r="D26" s="456"/>
      <c r="E26" s="458"/>
      <c r="F26" s="458"/>
      <c r="G26" s="458"/>
      <c r="H26" s="456"/>
      <c r="I26" s="456"/>
      <c r="J26"/>
      <c r="K26"/>
      <c r="L26"/>
      <c r="M26"/>
    </row>
    <row r="27" spans="1:13" x14ac:dyDescent="0.2">
      <c r="A27" s="456"/>
      <c r="B27" s="742" t="s">
        <v>341</v>
      </c>
      <c r="C27" s="456"/>
      <c r="D27" s="456"/>
      <c r="E27" s="456"/>
      <c r="F27" s="458"/>
      <c r="G27" s="456"/>
      <c r="H27" s="456"/>
      <c r="I27" s="456"/>
    </row>
    <row r="28" spans="1:13" x14ac:dyDescent="0.2">
      <c r="A28" s="456"/>
      <c r="B28" s="742" t="s">
        <v>650</v>
      </c>
      <c r="C28" s="456"/>
      <c r="D28" s="456"/>
      <c r="E28" s="456"/>
      <c r="F28" s="458"/>
      <c r="G28" s="456"/>
      <c r="H28" s="456"/>
      <c r="I28" s="456"/>
    </row>
    <row r="29" spans="1:13" x14ac:dyDescent="0.2">
      <c r="A29" s="456"/>
      <c r="B29" s="742" t="s">
        <v>651</v>
      </c>
      <c r="C29" s="456"/>
      <c r="D29" s="456"/>
      <c r="E29" s="456"/>
      <c r="F29" s="458"/>
      <c r="G29" s="456"/>
      <c r="H29" s="456"/>
      <c r="I29" s="456"/>
    </row>
    <row r="30" spans="1:13" ht="15.75" x14ac:dyDescent="0.2">
      <c r="A30" s="456"/>
      <c r="B30" s="723" t="s">
        <v>653</v>
      </c>
      <c r="C30" s="456"/>
      <c r="D30" s="456"/>
      <c r="E30" s="456"/>
      <c r="F30" s="456"/>
      <c r="G30" s="456"/>
      <c r="H30" s="456"/>
      <c r="I30" s="456"/>
      <c r="J30" s="846"/>
    </row>
    <row r="31" spans="1:13" ht="15.75" x14ac:dyDescent="0.2">
      <c r="A31" s="456"/>
      <c r="B31" s="723" t="s">
        <v>688</v>
      </c>
      <c r="C31" s="456"/>
      <c r="D31" s="456"/>
      <c r="E31" s="456"/>
      <c r="F31" s="456"/>
      <c r="G31" s="456"/>
      <c r="H31" s="456"/>
      <c r="I31" s="456"/>
      <c r="J31" s="846"/>
    </row>
    <row r="32" spans="1:13" x14ac:dyDescent="0.2">
      <c r="A32" s="456"/>
      <c r="B32" s="743" t="s">
        <v>417</v>
      </c>
      <c r="C32" s="456"/>
      <c r="D32" s="456"/>
      <c r="E32" s="456"/>
      <c r="F32" s="456"/>
      <c r="G32" s="456"/>
      <c r="H32" s="456"/>
      <c r="I32" s="456"/>
      <c r="J32" s="847"/>
    </row>
    <row r="33" spans="1:49" x14ac:dyDescent="0.2">
      <c r="B33" s="723"/>
      <c r="C33" s="456"/>
      <c r="D33" s="456"/>
      <c r="E33" s="456"/>
      <c r="F33" s="456"/>
      <c r="G33" s="456"/>
      <c r="H33" s="456"/>
      <c r="I33" s="456"/>
      <c r="S33" s="1135" t="str">
        <f>+"ОСТВАРЕН ПРИХОД У "&amp;$E$10&amp;". ГОДИНИ"</f>
        <v>ОСТВАРЕН ПРИХОД У -1. ГОДИНИ</v>
      </c>
      <c r="T33" s="1135"/>
      <c r="U33" s="1135"/>
      <c r="V33" s="1135"/>
      <c r="W33" s="1135"/>
      <c r="X33" s="1135"/>
      <c r="Y33" s="1135"/>
      <c r="Z33" s="1135"/>
      <c r="AA33" s="1135"/>
      <c r="AB33" s="1135"/>
      <c r="AC33" s="1135"/>
      <c r="AD33" s="1135"/>
      <c r="AE33" s="1135"/>
      <c r="AF33" s="1135"/>
      <c r="AG33" s="1135"/>
      <c r="AH33" s="1135"/>
      <c r="AI33" s="1135"/>
      <c r="AJ33" s="1135"/>
      <c r="AK33" s="1135"/>
      <c r="AL33" s="1135"/>
      <c r="AM33" s="1135"/>
      <c r="AN33" s="1135"/>
      <c r="AO33" s="1135"/>
      <c r="AP33" s="1135"/>
      <c r="AQ33" s="1135"/>
      <c r="AR33" s="1135"/>
      <c r="AS33" s="1135"/>
    </row>
    <row r="34" spans="1:49" x14ac:dyDescent="0.2">
      <c r="B34" s="1113" t="str">
        <f>+"ОСТВАРЕЊЕ ЕЕ БИЛАНСА У "&amp;E10&amp;" . ГОДИНИ"</f>
        <v>ОСТВАРЕЊЕ ЕЕ БИЛАНСА У -1 . ГОДИНИ</v>
      </c>
      <c r="C34" s="1113"/>
      <c r="D34" s="1113"/>
      <c r="E34" s="1113"/>
      <c r="F34" s="1113"/>
      <c r="G34" s="1113"/>
      <c r="H34" s="1113"/>
      <c r="I34" s="1113"/>
      <c r="J34" s="1113"/>
      <c r="K34" s="1113"/>
      <c r="L34" s="1113"/>
      <c r="M34" s="1113"/>
      <c r="N34" s="1113"/>
      <c r="O34" s="1113"/>
      <c r="P34" s="1113"/>
      <c r="Q34" s="1113"/>
      <c r="R34" s="394"/>
      <c r="S34" s="395"/>
      <c r="T34" s="396"/>
      <c r="U34" s="397"/>
      <c r="V34" s="397"/>
      <c r="W34" s="397"/>
      <c r="X34" s="397"/>
      <c r="Y34" s="397"/>
      <c r="Z34" s="397"/>
      <c r="AA34" s="397"/>
      <c r="AB34" s="397"/>
      <c r="AC34" s="397"/>
      <c r="AD34" s="397"/>
      <c r="AE34" s="397"/>
      <c r="AF34" s="397"/>
      <c r="AG34" s="397"/>
      <c r="AH34" s="397"/>
      <c r="AI34" s="397"/>
      <c r="AJ34" s="397"/>
      <c r="AK34" s="397"/>
      <c r="AL34" s="397"/>
      <c r="AM34" s="397"/>
      <c r="AN34" s="397"/>
      <c r="AO34" s="397"/>
      <c r="AP34" s="397"/>
      <c r="AQ34" s="397"/>
      <c r="AR34" s="396"/>
      <c r="AS34" s="396"/>
      <c r="AT34" s="396"/>
      <c r="AU34" s="396"/>
    </row>
    <row r="35" spans="1:49" ht="13.5" x14ac:dyDescent="0.25">
      <c r="B35" s="398"/>
      <c r="C35" s="399"/>
      <c r="D35" s="399"/>
      <c r="E35" s="400"/>
      <c r="F35" s="400"/>
      <c r="G35" s="400"/>
      <c r="H35" s="400"/>
      <c r="I35" s="396"/>
      <c r="J35" s="396"/>
      <c r="K35" s="396"/>
      <c r="L35" s="396"/>
      <c r="M35" s="396"/>
      <c r="N35" s="396"/>
      <c r="O35" s="396"/>
      <c r="P35" s="396"/>
      <c r="Q35" s="396"/>
      <c r="R35" s="401"/>
      <c r="S35" s="395"/>
      <c r="T35" s="402"/>
      <c r="U35" s="397"/>
      <c r="V35" s="397"/>
      <c r="W35" s="397"/>
      <c r="X35" s="397"/>
      <c r="Y35" s="397"/>
      <c r="Z35" s="397"/>
      <c r="AA35" s="397"/>
      <c r="AB35" s="397"/>
      <c r="AC35" s="397"/>
      <c r="AD35" s="397"/>
      <c r="AE35" s="397"/>
      <c r="AF35" s="397"/>
      <c r="AG35" s="397"/>
      <c r="AH35" s="397"/>
      <c r="AI35" s="403"/>
      <c r="AJ35" s="397"/>
      <c r="AK35" s="397"/>
      <c r="AL35" s="397"/>
      <c r="AM35" s="397"/>
      <c r="AN35" s="397"/>
      <c r="AO35" s="397"/>
      <c r="AP35" s="397"/>
      <c r="AQ35" s="397"/>
      <c r="AR35" s="396"/>
      <c r="AS35" s="396"/>
      <c r="AT35" s="396"/>
      <c r="AU35" s="396"/>
    </row>
    <row r="36" spans="1:49" ht="14.25" thickBot="1" x14ac:dyDescent="0.3">
      <c r="B36" s="404"/>
      <c r="C36" s="396"/>
      <c r="D36" s="396"/>
      <c r="E36" s="396"/>
      <c r="F36" s="396"/>
      <c r="G36" s="396"/>
      <c r="H36" s="396"/>
      <c r="I36" s="405"/>
      <c r="J36" s="396"/>
      <c r="K36" s="396"/>
      <c r="L36" s="396"/>
      <c r="M36" s="396"/>
      <c r="N36" s="405"/>
      <c r="O36" s="396"/>
      <c r="P36" s="396"/>
      <c r="Q36" s="396"/>
      <c r="S36" s="395"/>
      <c r="T36" s="402"/>
      <c r="U36" s="397"/>
      <c r="V36" s="397"/>
      <c r="W36" s="397"/>
      <c r="X36" s="397"/>
      <c r="Y36" s="397"/>
      <c r="Z36" s="397"/>
      <c r="AA36" s="397"/>
      <c r="AB36" s="397"/>
      <c r="AC36" s="397"/>
      <c r="AD36" s="397"/>
      <c r="AE36" s="397"/>
      <c r="AF36" s="397"/>
      <c r="AG36" s="397"/>
      <c r="AH36" s="397"/>
      <c r="AI36" s="403"/>
      <c r="AJ36" s="397"/>
      <c r="AK36" s="397"/>
      <c r="AL36" s="397"/>
      <c r="AM36" s="397"/>
      <c r="AN36" s="397"/>
      <c r="AO36" s="397"/>
      <c r="AP36" s="397"/>
      <c r="AQ36" s="397"/>
      <c r="AR36" s="396"/>
      <c r="AS36" s="396"/>
      <c r="AT36" s="396"/>
      <c r="AU36" s="396"/>
    </row>
    <row r="37" spans="1:49" ht="13.5" customHeight="1" thickTop="1" x14ac:dyDescent="0.2">
      <c r="B37" s="1119" t="s">
        <v>14</v>
      </c>
      <c r="C37" s="1121" t="s">
        <v>384</v>
      </c>
      <c r="D37" s="1123" t="s">
        <v>385</v>
      </c>
      <c r="E37" s="1125" t="s">
        <v>386</v>
      </c>
      <c r="F37" s="1125"/>
      <c r="G37" s="1125"/>
      <c r="H37" s="1125"/>
      <c r="I37" s="1125"/>
      <c r="J37" s="1125"/>
      <c r="K37" s="1125"/>
      <c r="L37" s="1125"/>
      <c r="M37" s="1125"/>
      <c r="N37" s="1125"/>
      <c r="O37" s="1125"/>
      <c r="P37" s="1125"/>
      <c r="Q37" s="1126"/>
      <c r="R37" s="406"/>
      <c r="S37" s="1127" t="s">
        <v>14</v>
      </c>
      <c r="T37" s="1114" t="s">
        <v>384</v>
      </c>
      <c r="U37" s="1129" t="s">
        <v>572</v>
      </c>
      <c r="V37" s="1130"/>
      <c r="W37" s="1130"/>
      <c r="X37" s="1130"/>
      <c r="Y37" s="1130"/>
      <c r="Z37" s="1130"/>
      <c r="AA37" s="1130"/>
      <c r="AB37" s="1130"/>
      <c r="AC37" s="1130"/>
      <c r="AD37" s="1130"/>
      <c r="AE37" s="1130"/>
      <c r="AF37" s="1131"/>
      <c r="AG37" s="1116" t="s">
        <v>387</v>
      </c>
      <c r="AH37" s="1117"/>
      <c r="AI37" s="1117"/>
      <c r="AJ37" s="1117"/>
      <c r="AK37" s="1117"/>
      <c r="AL37" s="1117"/>
      <c r="AM37" s="1117"/>
      <c r="AN37" s="1117"/>
      <c r="AO37" s="1117"/>
      <c r="AP37" s="1117"/>
      <c r="AQ37" s="1117"/>
      <c r="AR37" s="1117"/>
      <c r="AS37" s="1118"/>
      <c r="AT37" s="396"/>
      <c r="AU37" s="396"/>
    </row>
    <row r="38" spans="1:49" x14ac:dyDescent="0.2">
      <c r="B38" s="1120"/>
      <c r="C38" s="1122"/>
      <c r="D38" s="1124"/>
      <c r="E38" s="407" t="s">
        <v>19</v>
      </c>
      <c r="F38" s="407" t="s">
        <v>20</v>
      </c>
      <c r="G38" s="407" t="s">
        <v>21</v>
      </c>
      <c r="H38" s="407" t="s">
        <v>163</v>
      </c>
      <c r="I38" s="407" t="s">
        <v>164</v>
      </c>
      <c r="J38" s="407" t="s">
        <v>165</v>
      </c>
      <c r="K38" s="407" t="s">
        <v>166</v>
      </c>
      <c r="L38" s="407" t="s">
        <v>167</v>
      </c>
      <c r="M38" s="407" t="s">
        <v>168</v>
      </c>
      <c r="N38" s="407" t="s">
        <v>169</v>
      </c>
      <c r="O38" s="407" t="s">
        <v>176</v>
      </c>
      <c r="P38" s="407" t="s">
        <v>177</v>
      </c>
      <c r="Q38" s="408" t="s">
        <v>178</v>
      </c>
      <c r="R38" s="406"/>
      <c r="S38" s="1128"/>
      <c r="T38" s="1115"/>
      <c r="U38" s="409" t="s">
        <v>19</v>
      </c>
      <c r="V38" s="409" t="s">
        <v>20</v>
      </c>
      <c r="W38" s="409" t="s">
        <v>20</v>
      </c>
      <c r="X38" s="409" t="s">
        <v>163</v>
      </c>
      <c r="Y38" s="409" t="s">
        <v>164</v>
      </c>
      <c r="Z38" s="409" t="s">
        <v>165</v>
      </c>
      <c r="AA38" s="409" t="s">
        <v>166</v>
      </c>
      <c r="AB38" s="409" t="s">
        <v>167</v>
      </c>
      <c r="AC38" s="409" t="s">
        <v>168</v>
      </c>
      <c r="AD38" s="409" t="s">
        <v>169</v>
      </c>
      <c r="AE38" s="409" t="s">
        <v>176</v>
      </c>
      <c r="AF38" s="409" t="s">
        <v>177</v>
      </c>
      <c r="AG38" s="409" t="s">
        <v>19</v>
      </c>
      <c r="AH38" s="409" t="s">
        <v>20</v>
      </c>
      <c r="AI38" s="409" t="s">
        <v>20</v>
      </c>
      <c r="AJ38" s="409" t="s">
        <v>163</v>
      </c>
      <c r="AK38" s="409" t="s">
        <v>164</v>
      </c>
      <c r="AL38" s="409" t="s">
        <v>165</v>
      </c>
      <c r="AM38" s="409" t="s">
        <v>166</v>
      </c>
      <c r="AN38" s="409" t="s">
        <v>167</v>
      </c>
      <c r="AO38" s="409" t="s">
        <v>168</v>
      </c>
      <c r="AP38" s="409" t="s">
        <v>169</v>
      </c>
      <c r="AQ38" s="409" t="s">
        <v>176</v>
      </c>
      <c r="AR38" s="409" t="s">
        <v>177</v>
      </c>
      <c r="AS38" s="410" t="s">
        <v>178</v>
      </c>
      <c r="AT38" s="396"/>
      <c r="AU38" s="396"/>
    </row>
    <row r="39" spans="1:49" x14ac:dyDescent="0.2">
      <c r="A39" s="411"/>
      <c r="B39" s="412" t="s">
        <v>19</v>
      </c>
      <c r="C39" s="744" t="s">
        <v>388</v>
      </c>
      <c r="D39" s="413"/>
      <c r="E39" s="414"/>
      <c r="F39" s="407"/>
      <c r="G39" s="414"/>
      <c r="H39" s="414"/>
      <c r="I39" s="414"/>
      <c r="J39" s="414"/>
      <c r="K39" s="414"/>
      <c r="L39" s="414"/>
      <c r="M39" s="414"/>
      <c r="N39" s="414"/>
      <c r="O39" s="414"/>
      <c r="P39" s="414"/>
      <c r="Q39" s="415"/>
      <c r="R39" s="406"/>
      <c r="S39" s="412" t="s">
        <v>19</v>
      </c>
      <c r="T39" s="744" t="s">
        <v>388</v>
      </c>
      <c r="U39" s="1023" t="s">
        <v>752</v>
      </c>
      <c r="V39" s="1023" t="s">
        <v>752</v>
      </c>
      <c r="W39" s="1023" t="s">
        <v>752</v>
      </c>
      <c r="X39" s="1023" t="s">
        <v>752</v>
      </c>
      <c r="Y39" s="1023" t="s">
        <v>752</v>
      </c>
      <c r="Z39" s="1023" t="s">
        <v>752</v>
      </c>
      <c r="AA39" s="1023" t="s">
        <v>752</v>
      </c>
      <c r="AB39" s="1023" t="s">
        <v>752</v>
      </c>
      <c r="AC39" s="1023" t="s">
        <v>752</v>
      </c>
      <c r="AD39" s="1023" t="s">
        <v>752</v>
      </c>
      <c r="AE39" s="1023" t="s">
        <v>752</v>
      </c>
      <c r="AF39" s="1024" t="s">
        <v>752</v>
      </c>
      <c r="AG39" s="416"/>
      <c r="AH39" s="416"/>
      <c r="AI39" s="416"/>
      <c r="AJ39" s="416"/>
      <c r="AK39" s="416"/>
      <c r="AL39" s="416"/>
      <c r="AM39" s="416"/>
      <c r="AN39" s="416"/>
      <c r="AO39" s="416"/>
      <c r="AP39" s="416"/>
      <c r="AQ39" s="416"/>
      <c r="AR39" s="416"/>
      <c r="AS39" s="904"/>
      <c r="AT39" s="745"/>
      <c r="AU39" s="745"/>
      <c r="AV39" s="745"/>
      <c r="AW39" s="745"/>
    </row>
    <row r="40" spans="1:49" x14ac:dyDescent="0.2">
      <c r="A40" s="401"/>
      <c r="B40" s="746">
        <v>1</v>
      </c>
      <c r="C40" s="747" t="s">
        <v>389</v>
      </c>
      <c r="D40" s="748" t="s">
        <v>390</v>
      </c>
      <c r="E40" s="749">
        <f>SUM(E41:E43)</f>
        <v>0</v>
      </c>
      <c r="F40" s="749">
        <f t="shared" ref="F40:Q40" si="0">SUM(F41:F43)</f>
        <v>0</v>
      </c>
      <c r="G40" s="749">
        <f t="shared" si="0"/>
        <v>0</v>
      </c>
      <c r="H40" s="749">
        <f t="shared" si="0"/>
        <v>0</v>
      </c>
      <c r="I40" s="749">
        <f t="shared" si="0"/>
        <v>0</v>
      </c>
      <c r="J40" s="749">
        <f t="shared" si="0"/>
        <v>0</v>
      </c>
      <c r="K40" s="749">
        <f t="shared" si="0"/>
        <v>0</v>
      </c>
      <c r="L40" s="749">
        <f t="shared" si="0"/>
        <v>0</v>
      </c>
      <c r="M40" s="749">
        <f t="shared" si="0"/>
        <v>0</v>
      </c>
      <c r="N40" s="749">
        <f t="shared" si="0"/>
        <v>0</v>
      </c>
      <c r="O40" s="749">
        <f t="shared" si="0"/>
        <v>0</v>
      </c>
      <c r="P40" s="749">
        <f t="shared" si="0"/>
        <v>0</v>
      </c>
      <c r="Q40" s="750">
        <f t="shared" si="0"/>
        <v>0</v>
      </c>
      <c r="S40" s="746">
        <v>1</v>
      </c>
      <c r="T40" s="747" t="s">
        <v>389</v>
      </c>
      <c r="U40" s="814"/>
      <c r="V40" s="814"/>
      <c r="W40" s="814"/>
      <c r="X40" s="814"/>
      <c r="Y40" s="814"/>
      <c r="Z40" s="814"/>
      <c r="AA40" s="814"/>
      <c r="AB40" s="814"/>
      <c r="AC40" s="814"/>
      <c r="AD40" s="814"/>
      <c r="AE40" s="814"/>
      <c r="AF40" s="814"/>
      <c r="AG40" s="418"/>
      <c r="AH40" s="418"/>
      <c r="AI40" s="418"/>
      <c r="AJ40" s="418"/>
      <c r="AK40" s="418"/>
      <c r="AL40" s="418"/>
      <c r="AM40" s="418"/>
      <c r="AN40" s="418"/>
      <c r="AO40" s="418"/>
      <c r="AP40" s="418"/>
      <c r="AQ40" s="418"/>
      <c r="AR40" s="418"/>
      <c r="AS40" s="419"/>
      <c r="AT40" s="745"/>
      <c r="AU40" s="745"/>
      <c r="AV40" s="745"/>
      <c r="AW40" s="745"/>
    </row>
    <row r="41" spans="1:49" x14ac:dyDescent="0.2">
      <c r="A41" s="401"/>
      <c r="B41" s="746" t="s">
        <v>46</v>
      </c>
      <c r="C41" s="751" t="s">
        <v>391</v>
      </c>
      <c r="D41" s="457" t="s">
        <v>390</v>
      </c>
      <c r="E41" s="752"/>
      <c r="F41" s="752"/>
      <c r="G41" s="752"/>
      <c r="H41" s="752"/>
      <c r="I41" s="752"/>
      <c r="J41" s="752"/>
      <c r="K41" s="752"/>
      <c r="L41" s="752"/>
      <c r="M41" s="752"/>
      <c r="N41" s="752"/>
      <c r="O41" s="752"/>
      <c r="P41" s="752"/>
      <c r="Q41" s="753">
        <f t="shared" ref="Q41:Q48" si="1">SUM(E41:P41)</f>
        <v>0</v>
      </c>
      <c r="S41" s="746" t="s">
        <v>46</v>
      </c>
      <c r="T41" s="751" t="s">
        <v>391</v>
      </c>
      <c r="U41" s="814"/>
      <c r="V41" s="814"/>
      <c r="W41" s="814"/>
      <c r="X41" s="814"/>
      <c r="Y41" s="814"/>
      <c r="Z41" s="814"/>
      <c r="AA41" s="814"/>
      <c r="AB41" s="814"/>
      <c r="AC41" s="814"/>
      <c r="AD41" s="814"/>
      <c r="AE41" s="814"/>
      <c r="AF41" s="814"/>
      <c r="AG41" s="416"/>
      <c r="AH41" s="416"/>
      <c r="AI41" s="416"/>
      <c r="AJ41" s="416"/>
      <c r="AK41" s="416"/>
      <c r="AL41" s="416"/>
      <c r="AM41" s="416"/>
      <c r="AN41" s="416"/>
      <c r="AO41" s="416"/>
      <c r="AP41" s="416"/>
      <c r="AQ41" s="416"/>
      <c r="AR41" s="416"/>
      <c r="AS41" s="419"/>
      <c r="AT41" s="745"/>
      <c r="AU41" s="745"/>
      <c r="AV41" s="745"/>
      <c r="AW41" s="745"/>
    </row>
    <row r="42" spans="1:49" x14ac:dyDescent="0.2">
      <c r="A42" s="401"/>
      <c r="B42" s="746" t="s">
        <v>47</v>
      </c>
      <c r="C42" s="751" t="s">
        <v>392</v>
      </c>
      <c r="D42" s="457" t="s">
        <v>390</v>
      </c>
      <c r="E42" s="752"/>
      <c r="F42" s="752"/>
      <c r="G42" s="752"/>
      <c r="H42" s="752"/>
      <c r="I42" s="752"/>
      <c r="J42" s="752"/>
      <c r="K42" s="752"/>
      <c r="L42" s="752"/>
      <c r="M42" s="752"/>
      <c r="N42" s="752"/>
      <c r="O42" s="752"/>
      <c r="P42" s="752"/>
      <c r="Q42" s="753">
        <f t="shared" si="1"/>
        <v>0</v>
      </c>
      <c r="S42" s="746" t="s">
        <v>47</v>
      </c>
      <c r="T42" s="751" t="s">
        <v>392</v>
      </c>
      <c r="U42" s="814"/>
      <c r="V42" s="814"/>
      <c r="W42" s="814"/>
      <c r="X42" s="814"/>
      <c r="Y42" s="814"/>
      <c r="Z42" s="814"/>
      <c r="AA42" s="814"/>
      <c r="AB42" s="814"/>
      <c r="AC42" s="814"/>
      <c r="AD42" s="814"/>
      <c r="AE42" s="814"/>
      <c r="AF42" s="814"/>
      <c r="AG42" s="416"/>
      <c r="AH42" s="416"/>
      <c r="AI42" s="416"/>
      <c r="AJ42" s="416"/>
      <c r="AK42" s="416"/>
      <c r="AL42" s="416"/>
      <c r="AM42" s="416"/>
      <c r="AN42" s="416"/>
      <c r="AO42" s="416"/>
      <c r="AP42" s="416"/>
      <c r="AQ42" s="416"/>
      <c r="AR42" s="416"/>
      <c r="AS42" s="419"/>
      <c r="AT42" s="745"/>
      <c r="AU42" s="745"/>
      <c r="AV42" s="745"/>
      <c r="AW42" s="745"/>
    </row>
    <row r="43" spans="1:49" x14ac:dyDescent="0.2">
      <c r="A43" s="401"/>
      <c r="B43" s="746" t="s">
        <v>48</v>
      </c>
      <c r="C43" s="751" t="s">
        <v>393</v>
      </c>
      <c r="D43" s="457" t="s">
        <v>390</v>
      </c>
      <c r="E43" s="754"/>
      <c r="F43" s="754"/>
      <c r="G43" s="754"/>
      <c r="H43" s="754"/>
      <c r="I43" s="754"/>
      <c r="J43" s="754"/>
      <c r="K43" s="754"/>
      <c r="L43" s="754"/>
      <c r="M43" s="754"/>
      <c r="N43" s="754"/>
      <c r="O43" s="754"/>
      <c r="P43" s="754"/>
      <c r="Q43" s="755">
        <f t="shared" si="1"/>
        <v>0</v>
      </c>
      <c r="S43" s="746" t="s">
        <v>48</v>
      </c>
      <c r="T43" s="751" t="s">
        <v>393</v>
      </c>
      <c r="U43" s="815"/>
      <c r="V43" s="815"/>
      <c r="W43" s="815"/>
      <c r="X43" s="815"/>
      <c r="Y43" s="815"/>
      <c r="Z43" s="815"/>
      <c r="AA43" s="815"/>
      <c r="AB43" s="815"/>
      <c r="AC43" s="815"/>
      <c r="AD43" s="815"/>
      <c r="AE43" s="815"/>
      <c r="AF43" s="815"/>
      <c r="AG43" s="418"/>
      <c r="AH43" s="418"/>
      <c r="AI43" s="418"/>
      <c r="AJ43" s="418"/>
      <c r="AK43" s="418"/>
      <c r="AL43" s="418"/>
      <c r="AM43" s="418"/>
      <c r="AN43" s="418"/>
      <c r="AO43" s="418"/>
      <c r="AP43" s="418"/>
      <c r="AQ43" s="418"/>
      <c r="AR43" s="418"/>
      <c r="AS43" s="419"/>
      <c r="AT43" s="745"/>
      <c r="AU43" s="745"/>
      <c r="AV43" s="745"/>
      <c r="AW43" s="745"/>
    </row>
    <row r="44" spans="1:49" x14ac:dyDescent="0.2">
      <c r="A44" s="401"/>
      <c r="B44" s="756" t="s">
        <v>20</v>
      </c>
      <c r="C44" s="757" t="s">
        <v>394</v>
      </c>
      <c r="D44" s="409"/>
      <c r="E44" s="420">
        <f>+E45+E46+E47+E48+E50</f>
        <v>0</v>
      </c>
      <c r="F44" s="420">
        <f t="shared" ref="F44:P44" si="2">+F45+F46+F47+F48+F50</f>
        <v>0</v>
      </c>
      <c r="G44" s="420">
        <f t="shared" si="2"/>
        <v>0</v>
      </c>
      <c r="H44" s="420">
        <f t="shared" si="2"/>
        <v>0</v>
      </c>
      <c r="I44" s="420">
        <f t="shared" si="2"/>
        <v>0</v>
      </c>
      <c r="J44" s="420">
        <f t="shared" si="2"/>
        <v>0</v>
      </c>
      <c r="K44" s="420">
        <f t="shared" si="2"/>
        <v>0</v>
      </c>
      <c r="L44" s="420">
        <f t="shared" si="2"/>
        <v>0</v>
      </c>
      <c r="M44" s="420">
        <f t="shared" si="2"/>
        <v>0</v>
      </c>
      <c r="N44" s="420">
        <f t="shared" si="2"/>
        <v>0</v>
      </c>
      <c r="O44" s="420">
        <f t="shared" si="2"/>
        <v>0</v>
      </c>
      <c r="P44" s="420">
        <f t="shared" si="2"/>
        <v>0</v>
      </c>
      <c r="Q44" s="758">
        <f t="shared" si="1"/>
        <v>0</v>
      </c>
      <c r="S44" s="756" t="s">
        <v>20</v>
      </c>
      <c r="T44" s="757" t="s">
        <v>394</v>
      </c>
      <c r="U44" s="816"/>
      <c r="V44" s="816"/>
      <c r="W44" s="816"/>
      <c r="X44" s="816"/>
      <c r="Y44" s="816"/>
      <c r="Z44" s="816"/>
      <c r="AA44" s="816"/>
      <c r="AB44" s="816"/>
      <c r="AC44" s="816"/>
      <c r="AD44" s="816"/>
      <c r="AE44" s="816"/>
      <c r="AF44" s="816"/>
      <c r="AG44" s="421"/>
      <c r="AH44" s="421"/>
      <c r="AI44" s="421"/>
      <c r="AJ44" s="421"/>
      <c r="AK44" s="421"/>
      <c r="AL44" s="421"/>
      <c r="AM44" s="421"/>
      <c r="AN44" s="421"/>
      <c r="AO44" s="421"/>
      <c r="AP44" s="421"/>
      <c r="AQ44" s="421"/>
      <c r="AR44" s="421"/>
      <c r="AS44" s="417"/>
    </row>
    <row r="45" spans="1:49" x14ac:dyDescent="0.2">
      <c r="A45" s="401"/>
      <c r="B45" s="759">
        <v>1</v>
      </c>
      <c r="C45" s="760" t="s">
        <v>395</v>
      </c>
      <c r="D45" s="761" t="s">
        <v>390</v>
      </c>
      <c r="E45" s="422"/>
      <c r="F45" s="422"/>
      <c r="G45" s="422"/>
      <c r="H45" s="422"/>
      <c r="I45" s="422"/>
      <c r="J45" s="422"/>
      <c r="K45" s="422"/>
      <c r="L45" s="422"/>
      <c r="M45" s="422"/>
      <c r="N45" s="422"/>
      <c r="O45" s="422"/>
      <c r="P45" s="422"/>
      <c r="Q45" s="762">
        <f t="shared" si="1"/>
        <v>0</v>
      </c>
      <c r="S45" s="759">
        <v>1</v>
      </c>
      <c r="T45" s="760" t="s">
        <v>395</v>
      </c>
      <c r="U45" s="816"/>
      <c r="V45" s="816"/>
      <c r="W45" s="816"/>
      <c r="X45" s="816"/>
      <c r="Y45" s="816"/>
      <c r="Z45" s="816"/>
      <c r="AA45" s="816"/>
      <c r="AB45" s="816"/>
      <c r="AC45" s="816"/>
      <c r="AD45" s="816"/>
      <c r="AE45" s="816"/>
      <c r="AF45" s="816"/>
      <c r="AG45" s="423"/>
      <c r="AH45" s="423"/>
      <c r="AI45" s="423"/>
      <c r="AJ45" s="423"/>
      <c r="AK45" s="423"/>
      <c r="AL45" s="423"/>
      <c r="AM45" s="423"/>
      <c r="AN45" s="423"/>
      <c r="AO45" s="423"/>
      <c r="AP45" s="423"/>
      <c r="AQ45" s="423"/>
      <c r="AR45" s="423"/>
      <c r="AS45" s="424"/>
    </row>
    <row r="46" spans="1:49" x14ac:dyDescent="0.2">
      <c r="A46" s="401"/>
      <c r="B46" s="763">
        <v>2</v>
      </c>
      <c r="C46" s="764" t="s">
        <v>396</v>
      </c>
      <c r="D46" s="457" t="s">
        <v>390</v>
      </c>
      <c r="E46" s="425"/>
      <c r="F46" s="425"/>
      <c r="G46" s="425"/>
      <c r="H46" s="425"/>
      <c r="I46" s="425"/>
      <c r="J46" s="425"/>
      <c r="K46" s="425"/>
      <c r="L46" s="425"/>
      <c r="M46" s="425"/>
      <c r="N46" s="425"/>
      <c r="O46" s="425"/>
      <c r="P46" s="425"/>
      <c r="Q46" s="765">
        <f t="shared" si="1"/>
        <v>0</v>
      </c>
      <c r="S46" s="763">
        <v>2</v>
      </c>
      <c r="T46" s="764" t="s">
        <v>396</v>
      </c>
      <c r="U46" s="816"/>
      <c r="V46" s="816"/>
      <c r="W46" s="816"/>
      <c r="X46" s="816"/>
      <c r="Y46" s="816"/>
      <c r="Z46" s="816"/>
      <c r="AA46" s="816"/>
      <c r="AB46" s="816"/>
      <c r="AC46" s="816"/>
      <c r="AD46" s="816"/>
      <c r="AE46" s="816"/>
      <c r="AF46" s="816"/>
      <c r="AG46" s="416"/>
      <c r="AH46" s="416"/>
      <c r="AI46" s="416"/>
      <c r="AJ46" s="416"/>
      <c r="AK46" s="416"/>
      <c r="AL46" s="416"/>
      <c r="AM46" s="416"/>
      <c r="AN46" s="416"/>
      <c r="AO46" s="416"/>
      <c r="AP46" s="416"/>
      <c r="AQ46" s="416"/>
      <c r="AR46" s="416"/>
      <c r="AS46" s="419"/>
      <c r="AT46" s="401"/>
    </row>
    <row r="47" spans="1:49" x14ac:dyDescent="0.2">
      <c r="A47" s="401"/>
      <c r="B47" s="746" t="s">
        <v>2</v>
      </c>
      <c r="C47" s="751" t="s">
        <v>397</v>
      </c>
      <c r="D47" s="457" t="s">
        <v>390</v>
      </c>
      <c r="E47" s="425"/>
      <c r="F47" s="425"/>
      <c r="G47" s="425"/>
      <c r="H47" s="425"/>
      <c r="I47" s="425"/>
      <c r="J47" s="425"/>
      <c r="K47" s="425"/>
      <c r="L47" s="425"/>
      <c r="M47" s="425"/>
      <c r="N47" s="425"/>
      <c r="O47" s="425"/>
      <c r="P47" s="425"/>
      <c r="Q47" s="765">
        <f t="shared" si="1"/>
        <v>0</v>
      </c>
      <c r="S47" s="746" t="s">
        <v>2</v>
      </c>
      <c r="T47" s="751" t="s">
        <v>397</v>
      </c>
      <c r="U47" s="816"/>
      <c r="V47" s="816"/>
      <c r="W47" s="816"/>
      <c r="X47" s="816"/>
      <c r="Y47" s="816"/>
      <c r="Z47" s="816"/>
      <c r="AA47" s="816"/>
      <c r="AB47" s="816"/>
      <c r="AC47" s="816"/>
      <c r="AD47" s="816"/>
      <c r="AE47" s="816"/>
      <c r="AF47" s="816"/>
      <c r="AG47" s="418"/>
      <c r="AH47" s="418"/>
      <c r="AI47" s="418"/>
      <c r="AJ47" s="418"/>
      <c r="AK47" s="418"/>
      <c r="AL47" s="418"/>
      <c r="AM47" s="418"/>
      <c r="AN47" s="418"/>
      <c r="AO47" s="418"/>
      <c r="AP47" s="418"/>
      <c r="AQ47" s="418"/>
      <c r="AR47" s="418"/>
      <c r="AS47" s="419"/>
    </row>
    <row r="48" spans="1:49" x14ac:dyDescent="0.2">
      <c r="A48" s="401"/>
      <c r="B48" s="766">
        <v>4</v>
      </c>
      <c r="C48" s="767" t="s">
        <v>398</v>
      </c>
      <c r="D48" s="457" t="s">
        <v>390</v>
      </c>
      <c r="E48" s="426">
        <f>+E40-E50-E47-E46-E45</f>
        <v>0</v>
      </c>
      <c r="F48" s="427">
        <f t="shared" ref="F48:P48" si="3">+F40-F50-F47-F46-F45</f>
        <v>0</v>
      </c>
      <c r="G48" s="427">
        <f t="shared" si="3"/>
        <v>0</v>
      </c>
      <c r="H48" s="427">
        <f t="shared" si="3"/>
        <v>0</v>
      </c>
      <c r="I48" s="427">
        <f t="shared" si="3"/>
        <v>0</v>
      </c>
      <c r="J48" s="427">
        <f t="shared" si="3"/>
        <v>0</v>
      </c>
      <c r="K48" s="427">
        <f t="shared" si="3"/>
        <v>0</v>
      </c>
      <c r="L48" s="427">
        <f t="shared" si="3"/>
        <v>0</v>
      </c>
      <c r="M48" s="427">
        <f t="shared" si="3"/>
        <v>0</v>
      </c>
      <c r="N48" s="427">
        <f t="shared" si="3"/>
        <v>0</v>
      </c>
      <c r="O48" s="427">
        <f t="shared" si="3"/>
        <v>0</v>
      </c>
      <c r="P48" s="427">
        <f t="shared" si="3"/>
        <v>0</v>
      </c>
      <c r="Q48" s="765">
        <f t="shared" si="1"/>
        <v>0</v>
      </c>
      <c r="S48" s="766">
        <v>4</v>
      </c>
      <c r="T48" s="767" t="s">
        <v>398</v>
      </c>
      <c r="U48" s="814"/>
      <c r="V48" s="814"/>
      <c r="W48" s="814"/>
      <c r="X48" s="814"/>
      <c r="Y48" s="814"/>
      <c r="Z48" s="814"/>
      <c r="AA48" s="814"/>
      <c r="AB48" s="814"/>
      <c r="AC48" s="814"/>
      <c r="AD48" s="814"/>
      <c r="AE48" s="814"/>
      <c r="AF48" s="814"/>
      <c r="AG48" s="416"/>
      <c r="AH48" s="416"/>
      <c r="AI48" s="416"/>
      <c r="AJ48" s="416"/>
      <c r="AK48" s="416"/>
      <c r="AL48" s="416"/>
      <c r="AM48" s="416"/>
      <c r="AN48" s="416"/>
      <c r="AO48" s="416"/>
      <c r="AP48" s="416"/>
      <c r="AQ48" s="416"/>
      <c r="AR48" s="416"/>
      <c r="AS48" s="419"/>
      <c r="AT48" s="401"/>
    </row>
    <row r="49" spans="1:46" x14ac:dyDescent="0.2">
      <c r="A49" s="401"/>
      <c r="B49" s="768"/>
      <c r="C49" s="769" t="s">
        <v>399</v>
      </c>
      <c r="D49" s="770" t="s">
        <v>145</v>
      </c>
      <c r="E49" s="428">
        <f>IF(E40=0,,E48/E40*100)</f>
        <v>0</v>
      </c>
      <c r="F49" s="428">
        <f t="shared" ref="F49:Q49" si="4">IF(F40=0,,F48/F40*100)</f>
        <v>0</v>
      </c>
      <c r="G49" s="428">
        <f t="shared" si="4"/>
        <v>0</v>
      </c>
      <c r="H49" s="428">
        <f t="shared" si="4"/>
        <v>0</v>
      </c>
      <c r="I49" s="428">
        <f t="shared" si="4"/>
        <v>0</v>
      </c>
      <c r="J49" s="428">
        <f t="shared" si="4"/>
        <v>0</v>
      </c>
      <c r="K49" s="428">
        <f t="shared" si="4"/>
        <v>0</v>
      </c>
      <c r="L49" s="428">
        <f t="shared" si="4"/>
        <v>0</v>
      </c>
      <c r="M49" s="428">
        <f t="shared" si="4"/>
        <v>0</v>
      </c>
      <c r="N49" s="428">
        <f t="shared" si="4"/>
        <v>0</v>
      </c>
      <c r="O49" s="428">
        <f t="shared" si="4"/>
        <v>0</v>
      </c>
      <c r="P49" s="428">
        <f t="shared" si="4"/>
        <v>0</v>
      </c>
      <c r="Q49" s="771">
        <f t="shared" si="4"/>
        <v>0</v>
      </c>
      <c r="S49" s="768"/>
      <c r="T49" s="769" t="s">
        <v>399</v>
      </c>
      <c r="U49" s="814"/>
      <c r="V49" s="814"/>
      <c r="W49" s="814"/>
      <c r="X49" s="814"/>
      <c r="Y49" s="814"/>
      <c r="Z49" s="814"/>
      <c r="AA49" s="814"/>
      <c r="AB49" s="814"/>
      <c r="AC49" s="814"/>
      <c r="AD49" s="814"/>
      <c r="AE49" s="814"/>
      <c r="AF49" s="814"/>
      <c r="AG49" s="416"/>
      <c r="AH49" s="416"/>
      <c r="AI49" s="416"/>
      <c r="AJ49" s="416"/>
      <c r="AK49" s="416"/>
      <c r="AL49" s="416"/>
      <c r="AM49" s="416"/>
      <c r="AN49" s="416"/>
      <c r="AO49" s="416"/>
      <c r="AP49" s="416"/>
      <c r="AQ49" s="416"/>
      <c r="AR49" s="416"/>
      <c r="AS49" s="419"/>
      <c r="AT49" s="401"/>
    </row>
    <row r="50" spans="1:46" x14ac:dyDescent="0.2">
      <c r="A50" s="401"/>
      <c r="B50" s="412">
        <v>5</v>
      </c>
      <c r="C50" s="429" t="s">
        <v>400</v>
      </c>
      <c r="D50" s="430" t="s">
        <v>390</v>
      </c>
      <c r="E50" s="431">
        <f>+E55+E65+E75+E82+E86+E96</f>
        <v>0</v>
      </c>
      <c r="F50" s="431">
        <f t="shared" ref="F50:P50" si="5">+F55+F65+F75+F82+F86+F96</f>
        <v>0</v>
      </c>
      <c r="G50" s="431">
        <f t="shared" si="5"/>
        <v>0</v>
      </c>
      <c r="H50" s="431">
        <f t="shared" si="5"/>
        <v>0</v>
      </c>
      <c r="I50" s="431">
        <f t="shared" si="5"/>
        <v>0</v>
      </c>
      <c r="J50" s="431">
        <f t="shared" si="5"/>
        <v>0</v>
      </c>
      <c r="K50" s="431">
        <f t="shared" si="5"/>
        <v>0</v>
      </c>
      <c r="L50" s="431">
        <f t="shared" si="5"/>
        <v>0</v>
      </c>
      <c r="M50" s="431">
        <f t="shared" si="5"/>
        <v>0</v>
      </c>
      <c r="N50" s="431">
        <f t="shared" si="5"/>
        <v>0</v>
      </c>
      <c r="O50" s="431">
        <f t="shared" si="5"/>
        <v>0</v>
      </c>
      <c r="P50" s="431">
        <f t="shared" si="5"/>
        <v>0</v>
      </c>
      <c r="Q50" s="432">
        <f>SUM(E50:P50)</f>
        <v>0</v>
      </c>
      <c r="S50" s="412">
        <v>5</v>
      </c>
      <c r="T50" s="429" t="s">
        <v>400</v>
      </c>
      <c r="U50" s="814"/>
      <c r="V50" s="814"/>
      <c r="W50" s="814"/>
      <c r="X50" s="814"/>
      <c r="Y50" s="814"/>
      <c r="Z50" s="814"/>
      <c r="AA50" s="814"/>
      <c r="AB50" s="814"/>
      <c r="AC50" s="814"/>
      <c r="AD50" s="814"/>
      <c r="AE50" s="814"/>
      <c r="AF50" s="814"/>
      <c r="AG50" s="433"/>
      <c r="AH50" s="433"/>
      <c r="AI50" s="433"/>
      <c r="AJ50" s="433"/>
      <c r="AK50" s="433"/>
      <c r="AL50" s="433"/>
      <c r="AM50" s="433"/>
      <c r="AN50" s="433"/>
      <c r="AO50" s="433"/>
      <c r="AP50" s="433"/>
      <c r="AQ50" s="433"/>
      <c r="AR50" s="433"/>
      <c r="AS50" s="419"/>
      <c r="AT50" s="401"/>
    </row>
    <row r="51" spans="1:46" x14ac:dyDescent="0.2">
      <c r="A51" s="401"/>
      <c r="B51" s="434"/>
      <c r="C51" s="435" t="s">
        <v>401</v>
      </c>
      <c r="D51" s="430"/>
      <c r="E51" s="436"/>
      <c r="F51" s="436"/>
      <c r="G51" s="436"/>
      <c r="H51" s="436"/>
      <c r="I51" s="436"/>
      <c r="J51" s="436"/>
      <c r="K51" s="436"/>
      <c r="L51" s="436"/>
      <c r="M51" s="436"/>
      <c r="N51" s="436"/>
      <c r="O51" s="436"/>
      <c r="P51" s="436"/>
      <c r="Q51" s="437"/>
      <c r="S51" s="434"/>
      <c r="T51" s="435" t="s">
        <v>401</v>
      </c>
      <c r="U51" s="814"/>
      <c r="V51" s="814"/>
      <c r="W51" s="814"/>
      <c r="X51" s="814"/>
      <c r="Y51" s="814"/>
      <c r="Z51" s="814"/>
      <c r="AA51" s="814"/>
      <c r="AB51" s="814"/>
      <c r="AC51" s="814"/>
      <c r="AD51" s="814"/>
      <c r="AE51" s="814"/>
      <c r="AF51" s="814"/>
      <c r="AG51" s="438">
        <f>+AG52+AG55+AG58</f>
        <v>0</v>
      </c>
      <c r="AH51" s="438">
        <f>+AH52+AH55+AH58</f>
        <v>0</v>
      </c>
      <c r="AI51" s="438">
        <f>+AI52+AI55+AI58</f>
        <v>0</v>
      </c>
      <c r="AJ51" s="438">
        <f t="shared" ref="AJ51:AR51" si="6">+AJ52+AJ55+AJ58</f>
        <v>0</v>
      </c>
      <c r="AK51" s="438">
        <f t="shared" si="6"/>
        <v>0</v>
      </c>
      <c r="AL51" s="438">
        <f t="shared" si="6"/>
        <v>0</v>
      </c>
      <c r="AM51" s="438">
        <f t="shared" si="6"/>
        <v>0</v>
      </c>
      <c r="AN51" s="438">
        <f t="shared" si="6"/>
        <v>0</v>
      </c>
      <c r="AO51" s="438">
        <f t="shared" si="6"/>
        <v>0</v>
      </c>
      <c r="AP51" s="438">
        <f t="shared" si="6"/>
        <v>0</v>
      </c>
      <c r="AQ51" s="438">
        <f t="shared" si="6"/>
        <v>0</v>
      </c>
      <c r="AR51" s="438">
        <f t="shared" si="6"/>
        <v>0</v>
      </c>
      <c r="AS51" s="439">
        <f t="shared" ref="AS51:AS60" si="7">SUM(AG51:AR51)</f>
        <v>0</v>
      </c>
      <c r="AT51" s="401"/>
    </row>
    <row r="52" spans="1:46" x14ac:dyDescent="0.2">
      <c r="A52" s="401"/>
      <c r="B52" s="772" t="s">
        <v>0</v>
      </c>
      <c r="C52" s="773" t="s">
        <v>402</v>
      </c>
      <c r="D52" s="748" t="s">
        <v>403</v>
      </c>
      <c r="E52" s="749">
        <f t="shared" ref="E52:P52" si="8">+E53+E54</f>
        <v>0</v>
      </c>
      <c r="F52" s="749">
        <f t="shared" si="8"/>
        <v>0</v>
      </c>
      <c r="G52" s="749">
        <f t="shared" si="8"/>
        <v>0</v>
      </c>
      <c r="H52" s="749">
        <f t="shared" si="8"/>
        <v>0</v>
      </c>
      <c r="I52" s="749">
        <f t="shared" si="8"/>
        <v>0</v>
      </c>
      <c r="J52" s="749">
        <f t="shared" si="8"/>
        <v>0</v>
      </c>
      <c r="K52" s="749">
        <f t="shared" si="8"/>
        <v>0</v>
      </c>
      <c r="L52" s="749">
        <f t="shared" si="8"/>
        <v>0</v>
      </c>
      <c r="M52" s="749">
        <f t="shared" si="8"/>
        <v>0</v>
      </c>
      <c r="N52" s="749">
        <f>+N53+N54</f>
        <v>0</v>
      </c>
      <c r="O52" s="749">
        <f>+O53+O54</f>
        <v>0</v>
      </c>
      <c r="P52" s="749">
        <f t="shared" si="8"/>
        <v>0</v>
      </c>
      <c r="Q52" s="750">
        <f t="shared" ref="Q52:Q60" si="9">SUM(E52:P52)</f>
        <v>0</v>
      </c>
      <c r="R52" s="401"/>
      <c r="S52" s="772" t="s">
        <v>0</v>
      </c>
      <c r="T52" s="773" t="s">
        <v>402</v>
      </c>
      <c r="U52" s="817"/>
      <c r="V52" s="817"/>
      <c r="W52" s="817"/>
      <c r="X52" s="817"/>
      <c r="Y52" s="817"/>
      <c r="Z52" s="817"/>
      <c r="AA52" s="817"/>
      <c r="AB52" s="817"/>
      <c r="AC52" s="817"/>
      <c r="AD52" s="817"/>
      <c r="AE52" s="817"/>
      <c r="AF52" s="817"/>
      <c r="AG52" s="418">
        <f>SUM(AG53:AG54)</f>
        <v>0</v>
      </c>
      <c r="AH52" s="418">
        <f>SUM(AH53:AH54)</f>
        <v>0</v>
      </c>
      <c r="AI52" s="418">
        <f>SUM(AI53:AI54)</f>
        <v>0</v>
      </c>
      <c r="AJ52" s="418">
        <f t="shared" ref="AJ52:AR52" si="10">SUM(AJ53:AJ54)</f>
        <v>0</v>
      </c>
      <c r="AK52" s="418">
        <f t="shared" si="10"/>
        <v>0</v>
      </c>
      <c r="AL52" s="418">
        <f t="shared" si="10"/>
        <v>0</v>
      </c>
      <c r="AM52" s="418">
        <f t="shared" si="10"/>
        <v>0</v>
      </c>
      <c r="AN52" s="418">
        <f t="shared" si="10"/>
        <v>0</v>
      </c>
      <c r="AO52" s="418">
        <f t="shared" si="10"/>
        <v>0</v>
      </c>
      <c r="AP52" s="418">
        <f t="shared" si="10"/>
        <v>0</v>
      </c>
      <c r="AQ52" s="418">
        <f t="shared" si="10"/>
        <v>0</v>
      </c>
      <c r="AR52" s="418">
        <f t="shared" si="10"/>
        <v>0</v>
      </c>
      <c r="AS52" s="419">
        <f t="shared" si="7"/>
        <v>0</v>
      </c>
      <c r="AT52" s="401"/>
    </row>
    <row r="53" spans="1:46" x14ac:dyDescent="0.2">
      <c r="A53" s="401"/>
      <c r="B53" s="774" t="s">
        <v>46</v>
      </c>
      <c r="C53" s="775" t="s">
        <v>404</v>
      </c>
      <c r="D53" s="457" t="s">
        <v>403</v>
      </c>
      <c r="E53" s="752"/>
      <c r="F53" s="752"/>
      <c r="G53" s="752"/>
      <c r="H53" s="752"/>
      <c r="I53" s="752"/>
      <c r="J53" s="752"/>
      <c r="K53" s="752"/>
      <c r="L53" s="752"/>
      <c r="M53" s="752"/>
      <c r="N53" s="752"/>
      <c r="O53" s="752"/>
      <c r="P53" s="752"/>
      <c r="Q53" s="753">
        <f t="shared" si="9"/>
        <v>0</v>
      </c>
      <c r="S53" s="774" t="s">
        <v>46</v>
      </c>
      <c r="T53" s="775" t="s">
        <v>404</v>
      </c>
      <c r="U53" s="440"/>
      <c r="V53" s="440"/>
      <c r="W53" s="440"/>
      <c r="X53" s="440"/>
      <c r="Y53" s="440"/>
      <c r="Z53" s="440"/>
      <c r="AA53" s="440"/>
      <c r="AB53" s="440"/>
      <c r="AC53" s="440"/>
      <c r="AD53" s="440"/>
      <c r="AE53" s="440"/>
      <c r="AF53" s="440"/>
      <c r="AG53" s="416">
        <f>+E53*U53</f>
        <v>0</v>
      </c>
      <c r="AH53" s="416">
        <f t="shared" ref="AH53:AR54" si="11">+F53*V53</f>
        <v>0</v>
      </c>
      <c r="AI53" s="416">
        <f t="shared" si="11"/>
        <v>0</v>
      </c>
      <c r="AJ53" s="416">
        <f t="shared" si="11"/>
        <v>0</v>
      </c>
      <c r="AK53" s="416">
        <f t="shared" si="11"/>
        <v>0</v>
      </c>
      <c r="AL53" s="416">
        <f t="shared" si="11"/>
        <v>0</v>
      </c>
      <c r="AM53" s="416">
        <f t="shared" si="11"/>
        <v>0</v>
      </c>
      <c r="AN53" s="416">
        <f t="shared" si="11"/>
        <v>0</v>
      </c>
      <c r="AO53" s="416">
        <f t="shared" si="11"/>
        <v>0</v>
      </c>
      <c r="AP53" s="416">
        <f t="shared" si="11"/>
        <v>0</v>
      </c>
      <c r="AQ53" s="416">
        <f t="shared" si="11"/>
        <v>0</v>
      </c>
      <c r="AR53" s="416">
        <f t="shared" si="11"/>
        <v>0</v>
      </c>
      <c r="AS53" s="419">
        <f t="shared" si="7"/>
        <v>0</v>
      </c>
      <c r="AT53" s="401"/>
    </row>
    <row r="54" spans="1:46" x14ac:dyDescent="0.2">
      <c r="A54" s="401"/>
      <c r="B54" s="774" t="s">
        <v>47</v>
      </c>
      <c r="C54" s="775" t="s">
        <v>405</v>
      </c>
      <c r="D54" s="457" t="s">
        <v>403</v>
      </c>
      <c r="E54" s="752"/>
      <c r="F54" s="752"/>
      <c r="G54" s="752"/>
      <c r="H54" s="752"/>
      <c r="I54" s="752"/>
      <c r="J54" s="752"/>
      <c r="K54" s="752"/>
      <c r="L54" s="752"/>
      <c r="M54" s="752"/>
      <c r="N54" s="752"/>
      <c r="O54" s="752"/>
      <c r="P54" s="752"/>
      <c r="Q54" s="753">
        <f t="shared" si="9"/>
        <v>0</v>
      </c>
      <c r="S54" s="774" t="s">
        <v>47</v>
      </c>
      <c r="T54" s="775" t="s">
        <v>405</v>
      </c>
      <c r="U54" s="440"/>
      <c r="V54" s="440"/>
      <c r="W54" s="440"/>
      <c r="X54" s="440"/>
      <c r="Y54" s="440"/>
      <c r="Z54" s="440"/>
      <c r="AA54" s="440"/>
      <c r="AB54" s="440"/>
      <c r="AC54" s="440"/>
      <c r="AD54" s="440"/>
      <c r="AE54" s="440"/>
      <c r="AF54" s="440"/>
      <c r="AG54" s="416">
        <f>+E54*U54</f>
        <v>0</v>
      </c>
      <c r="AH54" s="416">
        <f t="shared" si="11"/>
        <v>0</v>
      </c>
      <c r="AI54" s="416">
        <f t="shared" si="11"/>
        <v>0</v>
      </c>
      <c r="AJ54" s="416">
        <f t="shared" si="11"/>
        <v>0</v>
      </c>
      <c r="AK54" s="416">
        <f t="shared" si="11"/>
        <v>0</v>
      </c>
      <c r="AL54" s="416">
        <f t="shared" si="11"/>
        <v>0</v>
      </c>
      <c r="AM54" s="416">
        <f t="shared" si="11"/>
        <v>0</v>
      </c>
      <c r="AN54" s="416">
        <f t="shared" si="11"/>
        <v>0</v>
      </c>
      <c r="AO54" s="416">
        <f t="shared" si="11"/>
        <v>0</v>
      </c>
      <c r="AP54" s="416">
        <f t="shared" si="11"/>
        <v>0</v>
      </c>
      <c r="AQ54" s="416">
        <f t="shared" si="11"/>
        <v>0</v>
      </c>
      <c r="AR54" s="416">
        <f t="shared" si="11"/>
        <v>0</v>
      </c>
      <c r="AS54" s="419">
        <f t="shared" si="7"/>
        <v>0</v>
      </c>
      <c r="AT54" s="401"/>
    </row>
    <row r="55" spans="1:46" x14ac:dyDescent="0.2">
      <c r="A55" s="401"/>
      <c r="B55" s="774" t="s">
        <v>1</v>
      </c>
      <c r="C55" s="775" t="s">
        <v>406</v>
      </c>
      <c r="D55" s="457" t="s">
        <v>390</v>
      </c>
      <c r="E55" s="776">
        <f t="shared" ref="E55:P55" si="12">E56+E57</f>
        <v>0</v>
      </c>
      <c r="F55" s="776">
        <f t="shared" si="12"/>
        <v>0</v>
      </c>
      <c r="G55" s="776">
        <f t="shared" si="12"/>
        <v>0</v>
      </c>
      <c r="H55" s="776">
        <f t="shared" si="12"/>
        <v>0</v>
      </c>
      <c r="I55" s="776">
        <f t="shared" si="12"/>
        <v>0</v>
      </c>
      <c r="J55" s="776">
        <f t="shared" si="12"/>
        <v>0</v>
      </c>
      <c r="K55" s="776">
        <f t="shared" si="12"/>
        <v>0</v>
      </c>
      <c r="L55" s="776">
        <f t="shared" si="12"/>
        <v>0</v>
      </c>
      <c r="M55" s="776">
        <f t="shared" si="12"/>
        <v>0</v>
      </c>
      <c r="N55" s="776">
        <f>N56+N57</f>
        <v>0</v>
      </c>
      <c r="O55" s="776">
        <f>O56+O57</f>
        <v>0</v>
      </c>
      <c r="P55" s="776">
        <f t="shared" si="12"/>
        <v>0</v>
      </c>
      <c r="Q55" s="753">
        <f t="shared" si="9"/>
        <v>0</v>
      </c>
      <c r="R55" s="401"/>
      <c r="S55" s="774" t="s">
        <v>1</v>
      </c>
      <c r="T55" s="775" t="s">
        <v>406</v>
      </c>
      <c r="U55" s="818"/>
      <c r="V55" s="818"/>
      <c r="W55" s="818"/>
      <c r="X55" s="818"/>
      <c r="Y55" s="818"/>
      <c r="Z55" s="818"/>
      <c r="AA55" s="818"/>
      <c r="AB55" s="818"/>
      <c r="AC55" s="818"/>
      <c r="AD55" s="818"/>
      <c r="AE55" s="818"/>
      <c r="AF55" s="818"/>
      <c r="AG55" s="416">
        <f>+AG56+AG57</f>
        <v>0</v>
      </c>
      <c r="AH55" s="416">
        <f>+AH56+AH57</f>
        <v>0</v>
      </c>
      <c r="AI55" s="416">
        <f>+AI56+AI57</f>
        <v>0</v>
      </c>
      <c r="AJ55" s="416">
        <f t="shared" ref="AJ55:AR55" si="13">+AJ56+AJ57</f>
        <v>0</v>
      </c>
      <c r="AK55" s="416">
        <f t="shared" si="13"/>
        <v>0</v>
      </c>
      <c r="AL55" s="416">
        <f t="shared" si="13"/>
        <v>0</v>
      </c>
      <c r="AM55" s="416">
        <f t="shared" si="13"/>
        <v>0</v>
      </c>
      <c r="AN55" s="416">
        <f t="shared" si="13"/>
        <v>0</v>
      </c>
      <c r="AO55" s="416">
        <f t="shared" si="13"/>
        <v>0</v>
      </c>
      <c r="AP55" s="416">
        <f t="shared" si="13"/>
        <v>0</v>
      </c>
      <c r="AQ55" s="416">
        <f t="shared" si="13"/>
        <v>0</v>
      </c>
      <c r="AR55" s="416">
        <f t="shared" si="13"/>
        <v>0</v>
      </c>
      <c r="AS55" s="419">
        <f t="shared" si="7"/>
        <v>0</v>
      </c>
      <c r="AT55" s="401"/>
    </row>
    <row r="56" spans="1:46" x14ac:dyDescent="0.2">
      <c r="A56" s="401"/>
      <c r="B56" s="774" t="s">
        <v>49</v>
      </c>
      <c r="C56" s="777" t="s">
        <v>407</v>
      </c>
      <c r="D56" s="457" t="s">
        <v>390</v>
      </c>
      <c r="E56" s="752"/>
      <c r="F56" s="752"/>
      <c r="G56" s="752"/>
      <c r="H56" s="752"/>
      <c r="I56" s="752"/>
      <c r="J56" s="752"/>
      <c r="K56" s="752"/>
      <c r="L56" s="752"/>
      <c r="M56" s="752"/>
      <c r="N56" s="752"/>
      <c r="O56" s="752"/>
      <c r="P56" s="752"/>
      <c r="Q56" s="753">
        <f t="shared" si="9"/>
        <v>0</v>
      </c>
      <c r="S56" s="774" t="s">
        <v>49</v>
      </c>
      <c r="T56" s="777" t="s">
        <v>407</v>
      </c>
      <c r="U56" s="440"/>
      <c r="V56" s="440"/>
      <c r="W56" s="440"/>
      <c r="X56" s="440"/>
      <c r="Y56" s="440"/>
      <c r="Z56" s="440"/>
      <c r="AA56" s="440"/>
      <c r="AB56" s="440"/>
      <c r="AC56" s="440"/>
      <c r="AD56" s="440"/>
      <c r="AE56" s="440"/>
      <c r="AF56" s="440"/>
      <c r="AG56" s="416">
        <f>+E56*U56</f>
        <v>0</v>
      </c>
      <c r="AH56" s="416">
        <f t="shared" ref="AH56:AR57" si="14">+F56*V56</f>
        <v>0</v>
      </c>
      <c r="AI56" s="416">
        <f t="shared" si="14"/>
        <v>0</v>
      </c>
      <c r="AJ56" s="416">
        <f t="shared" si="14"/>
        <v>0</v>
      </c>
      <c r="AK56" s="416">
        <f t="shared" si="14"/>
        <v>0</v>
      </c>
      <c r="AL56" s="416">
        <f t="shared" si="14"/>
        <v>0</v>
      </c>
      <c r="AM56" s="416">
        <f t="shared" si="14"/>
        <v>0</v>
      </c>
      <c r="AN56" s="416">
        <f t="shared" si="14"/>
        <v>0</v>
      </c>
      <c r="AO56" s="416">
        <f t="shared" si="14"/>
        <v>0</v>
      </c>
      <c r="AP56" s="416">
        <f t="shared" si="14"/>
        <v>0</v>
      </c>
      <c r="AQ56" s="416">
        <f t="shared" si="14"/>
        <v>0</v>
      </c>
      <c r="AR56" s="416">
        <f t="shared" si="14"/>
        <v>0</v>
      </c>
      <c r="AS56" s="419">
        <f t="shared" si="7"/>
        <v>0</v>
      </c>
      <c r="AT56" s="401"/>
    </row>
    <row r="57" spans="1:46" x14ac:dyDescent="0.2">
      <c r="A57" s="401"/>
      <c r="B57" s="774" t="s">
        <v>50</v>
      </c>
      <c r="C57" s="777" t="s">
        <v>408</v>
      </c>
      <c r="D57" s="457" t="s">
        <v>390</v>
      </c>
      <c r="E57" s="752"/>
      <c r="F57" s="752"/>
      <c r="G57" s="752"/>
      <c r="H57" s="752"/>
      <c r="I57" s="752"/>
      <c r="J57" s="752"/>
      <c r="K57" s="752"/>
      <c r="L57" s="752"/>
      <c r="M57" s="752"/>
      <c r="N57" s="752"/>
      <c r="O57" s="752"/>
      <c r="P57" s="752"/>
      <c r="Q57" s="753">
        <f t="shared" si="9"/>
        <v>0</v>
      </c>
      <c r="S57" s="774" t="s">
        <v>50</v>
      </c>
      <c r="T57" s="777" t="s">
        <v>408</v>
      </c>
      <c r="U57" s="440"/>
      <c r="V57" s="440"/>
      <c r="W57" s="440"/>
      <c r="X57" s="440"/>
      <c r="Y57" s="440"/>
      <c r="Z57" s="440"/>
      <c r="AA57" s="440"/>
      <c r="AB57" s="440"/>
      <c r="AC57" s="440"/>
      <c r="AD57" s="440"/>
      <c r="AE57" s="440"/>
      <c r="AF57" s="440"/>
      <c r="AG57" s="416">
        <f>+E57*U57</f>
        <v>0</v>
      </c>
      <c r="AH57" s="416">
        <f t="shared" si="14"/>
        <v>0</v>
      </c>
      <c r="AI57" s="416">
        <f t="shared" si="14"/>
        <v>0</v>
      </c>
      <c r="AJ57" s="416">
        <f t="shared" si="14"/>
        <v>0</v>
      </c>
      <c r="AK57" s="416">
        <f t="shared" si="14"/>
        <v>0</v>
      </c>
      <c r="AL57" s="416">
        <f t="shared" si="14"/>
        <v>0</v>
      </c>
      <c r="AM57" s="416">
        <f t="shared" si="14"/>
        <v>0</v>
      </c>
      <c r="AN57" s="416">
        <f t="shared" si="14"/>
        <v>0</v>
      </c>
      <c r="AO57" s="416">
        <f t="shared" si="14"/>
        <v>0</v>
      </c>
      <c r="AP57" s="416">
        <f t="shared" si="14"/>
        <v>0</v>
      </c>
      <c r="AQ57" s="416">
        <f t="shared" si="14"/>
        <v>0</v>
      </c>
      <c r="AR57" s="416">
        <f t="shared" si="14"/>
        <v>0</v>
      </c>
      <c r="AS57" s="419">
        <f t="shared" si="7"/>
        <v>0</v>
      </c>
      <c r="AT57" s="401"/>
    </row>
    <row r="58" spans="1:46" x14ac:dyDescent="0.2">
      <c r="A58" s="401"/>
      <c r="B58" s="530" t="s">
        <v>2</v>
      </c>
      <c r="C58" s="778" t="s">
        <v>409</v>
      </c>
      <c r="D58" s="779" t="s">
        <v>410</v>
      </c>
      <c r="E58" s="776">
        <f t="shared" ref="E58:P58" si="15">E59+E60</f>
        <v>0</v>
      </c>
      <c r="F58" s="776">
        <f t="shared" si="15"/>
        <v>0</v>
      </c>
      <c r="G58" s="776">
        <f t="shared" si="15"/>
        <v>0</v>
      </c>
      <c r="H58" s="776">
        <f t="shared" si="15"/>
        <v>0</v>
      </c>
      <c r="I58" s="776">
        <f t="shared" si="15"/>
        <v>0</v>
      </c>
      <c r="J58" s="776">
        <f t="shared" si="15"/>
        <v>0</v>
      </c>
      <c r="K58" s="776">
        <f t="shared" si="15"/>
        <v>0</v>
      </c>
      <c r="L58" s="776">
        <f t="shared" si="15"/>
        <v>0</v>
      </c>
      <c r="M58" s="776">
        <f t="shared" si="15"/>
        <v>0</v>
      </c>
      <c r="N58" s="776">
        <f>N59+N60</f>
        <v>0</v>
      </c>
      <c r="O58" s="776">
        <f>O59+O60</f>
        <v>0</v>
      </c>
      <c r="P58" s="776">
        <f t="shared" si="15"/>
        <v>0</v>
      </c>
      <c r="Q58" s="780">
        <f t="shared" si="9"/>
        <v>0</v>
      </c>
      <c r="S58" s="530" t="s">
        <v>2</v>
      </c>
      <c r="T58" s="778" t="s">
        <v>409</v>
      </c>
      <c r="U58" s="818"/>
      <c r="V58" s="818"/>
      <c r="W58" s="818"/>
      <c r="X58" s="818"/>
      <c r="Y58" s="818"/>
      <c r="Z58" s="818"/>
      <c r="AA58" s="818"/>
      <c r="AB58" s="818"/>
      <c r="AC58" s="818"/>
      <c r="AD58" s="818"/>
      <c r="AE58" s="818"/>
      <c r="AF58" s="818"/>
      <c r="AG58" s="433">
        <f>+AG59+AG60</f>
        <v>0</v>
      </c>
      <c r="AH58" s="433">
        <f>+AH59+AH60</f>
        <v>0</v>
      </c>
      <c r="AI58" s="433">
        <f>+AI59+AI60</f>
        <v>0</v>
      </c>
      <c r="AJ58" s="433">
        <f t="shared" ref="AJ58:AR58" si="16">+AJ59+AJ60</f>
        <v>0</v>
      </c>
      <c r="AK58" s="433">
        <f t="shared" si="16"/>
        <v>0</v>
      </c>
      <c r="AL58" s="433">
        <f t="shared" si="16"/>
        <v>0</v>
      </c>
      <c r="AM58" s="433">
        <f t="shared" si="16"/>
        <v>0</v>
      </c>
      <c r="AN58" s="433">
        <f t="shared" si="16"/>
        <v>0</v>
      </c>
      <c r="AO58" s="433">
        <f t="shared" si="16"/>
        <v>0</v>
      </c>
      <c r="AP58" s="433">
        <f t="shared" si="16"/>
        <v>0</v>
      </c>
      <c r="AQ58" s="433">
        <f t="shared" si="16"/>
        <v>0</v>
      </c>
      <c r="AR58" s="433">
        <f t="shared" si="16"/>
        <v>0</v>
      </c>
      <c r="AS58" s="419">
        <f t="shared" si="7"/>
        <v>0</v>
      </c>
    </row>
    <row r="59" spans="1:46" x14ac:dyDescent="0.2">
      <c r="A59" s="401"/>
      <c r="B59" s="774" t="s">
        <v>53</v>
      </c>
      <c r="C59" s="781" t="s">
        <v>570</v>
      </c>
      <c r="D59" s="779" t="s">
        <v>410</v>
      </c>
      <c r="E59" s="752"/>
      <c r="F59" s="752"/>
      <c r="G59" s="752"/>
      <c r="H59" s="752"/>
      <c r="I59" s="752"/>
      <c r="J59" s="752"/>
      <c r="K59" s="752"/>
      <c r="L59" s="752"/>
      <c r="M59" s="752"/>
      <c r="N59" s="752"/>
      <c r="O59" s="752"/>
      <c r="P59" s="752"/>
      <c r="Q59" s="753">
        <f t="shared" si="9"/>
        <v>0</v>
      </c>
      <c r="S59" s="774" t="s">
        <v>53</v>
      </c>
      <c r="T59" s="781" t="s">
        <v>570</v>
      </c>
      <c r="U59" s="440"/>
      <c r="V59" s="440"/>
      <c r="W59" s="440"/>
      <c r="X59" s="440"/>
      <c r="Y59" s="440"/>
      <c r="Z59" s="440"/>
      <c r="AA59" s="440"/>
      <c r="AB59" s="440"/>
      <c r="AC59" s="440"/>
      <c r="AD59" s="440"/>
      <c r="AE59" s="440"/>
      <c r="AF59" s="440"/>
      <c r="AG59" s="416">
        <f>+E59*U59</f>
        <v>0</v>
      </c>
      <c r="AH59" s="416">
        <f t="shared" ref="AH59:AR60" si="17">+F59*V59</f>
        <v>0</v>
      </c>
      <c r="AI59" s="416">
        <f t="shared" si="17"/>
        <v>0</v>
      </c>
      <c r="AJ59" s="416">
        <f t="shared" si="17"/>
        <v>0</v>
      </c>
      <c r="AK59" s="416">
        <f t="shared" si="17"/>
        <v>0</v>
      </c>
      <c r="AL59" s="416">
        <f t="shared" si="17"/>
        <v>0</v>
      </c>
      <c r="AM59" s="416">
        <f t="shared" si="17"/>
        <v>0</v>
      </c>
      <c r="AN59" s="416">
        <f t="shared" si="17"/>
        <v>0</v>
      </c>
      <c r="AO59" s="416">
        <f t="shared" si="17"/>
        <v>0</v>
      </c>
      <c r="AP59" s="416">
        <f t="shared" si="17"/>
        <v>0</v>
      </c>
      <c r="AQ59" s="416">
        <f t="shared" si="17"/>
        <v>0</v>
      </c>
      <c r="AR59" s="416">
        <f t="shared" si="17"/>
        <v>0</v>
      </c>
      <c r="AS59" s="419">
        <f t="shared" si="7"/>
        <v>0</v>
      </c>
      <c r="AT59" s="401"/>
    </row>
    <row r="60" spans="1:46" x14ac:dyDescent="0.2">
      <c r="A60" s="401"/>
      <c r="B60" s="782" t="s">
        <v>54</v>
      </c>
      <c r="C60" s="783" t="s">
        <v>571</v>
      </c>
      <c r="D60" s="784" t="s">
        <v>410</v>
      </c>
      <c r="E60" s="785"/>
      <c r="F60" s="785"/>
      <c r="G60" s="785"/>
      <c r="H60" s="785"/>
      <c r="I60" s="785"/>
      <c r="J60" s="785"/>
      <c r="K60" s="785"/>
      <c r="L60" s="785"/>
      <c r="M60" s="785"/>
      <c r="N60" s="785"/>
      <c r="O60" s="785"/>
      <c r="P60" s="785"/>
      <c r="Q60" s="786">
        <f t="shared" si="9"/>
        <v>0</v>
      </c>
      <c r="S60" s="782" t="s">
        <v>54</v>
      </c>
      <c r="T60" s="783" t="s">
        <v>571</v>
      </c>
      <c r="U60" s="441"/>
      <c r="V60" s="441"/>
      <c r="W60" s="441"/>
      <c r="X60" s="441"/>
      <c r="Y60" s="441"/>
      <c r="Z60" s="441"/>
      <c r="AA60" s="441"/>
      <c r="AB60" s="441"/>
      <c r="AC60" s="441"/>
      <c r="AD60" s="441"/>
      <c r="AE60" s="441"/>
      <c r="AF60" s="441"/>
      <c r="AG60" s="416">
        <f>+E60*U60</f>
        <v>0</v>
      </c>
      <c r="AH60" s="416">
        <f t="shared" si="17"/>
        <v>0</v>
      </c>
      <c r="AI60" s="416">
        <f t="shared" si="17"/>
        <v>0</v>
      </c>
      <c r="AJ60" s="416">
        <f t="shared" si="17"/>
        <v>0</v>
      </c>
      <c r="AK60" s="416">
        <f t="shared" si="17"/>
        <v>0</v>
      </c>
      <c r="AL60" s="416">
        <f t="shared" si="17"/>
        <v>0</v>
      </c>
      <c r="AM60" s="416">
        <f t="shared" si="17"/>
        <v>0</v>
      </c>
      <c r="AN60" s="416">
        <f t="shared" si="17"/>
        <v>0</v>
      </c>
      <c r="AO60" s="416">
        <f t="shared" si="17"/>
        <v>0</v>
      </c>
      <c r="AP60" s="416">
        <f t="shared" si="17"/>
        <v>0</v>
      </c>
      <c r="AQ60" s="416">
        <f t="shared" si="17"/>
        <v>0</v>
      </c>
      <c r="AR60" s="416">
        <f t="shared" si="17"/>
        <v>0</v>
      </c>
      <c r="AS60" s="419">
        <f t="shared" si="7"/>
        <v>0</v>
      </c>
      <c r="AT60" s="401"/>
    </row>
    <row r="61" spans="1:46" x14ac:dyDescent="0.2">
      <c r="A61" s="401"/>
      <c r="B61" s="787"/>
      <c r="C61" s="788" t="s">
        <v>694</v>
      </c>
      <c r="D61" s="789"/>
      <c r="E61" s="789"/>
      <c r="F61" s="789"/>
      <c r="G61" s="789"/>
      <c r="H61" s="789"/>
      <c r="I61" s="789"/>
      <c r="J61" s="789"/>
      <c r="K61" s="789"/>
      <c r="L61" s="789"/>
      <c r="M61" s="789"/>
      <c r="N61" s="789"/>
      <c r="O61" s="789"/>
      <c r="P61" s="789"/>
      <c r="Q61" s="790"/>
      <c r="S61" s="787"/>
      <c r="T61" s="788" t="s">
        <v>411</v>
      </c>
      <c r="U61" s="820"/>
      <c r="V61" s="820"/>
      <c r="W61" s="820"/>
      <c r="X61" s="820"/>
      <c r="Y61" s="820"/>
      <c r="Z61" s="820"/>
      <c r="AA61" s="820"/>
      <c r="AB61" s="820"/>
      <c r="AC61" s="820"/>
      <c r="AD61" s="820"/>
      <c r="AE61" s="820"/>
      <c r="AF61" s="820"/>
      <c r="AG61" s="438">
        <f>+AG62+AG65+AG68</f>
        <v>0</v>
      </c>
      <c r="AH61" s="438">
        <f>+AH62+AH65+AH68</f>
        <v>0</v>
      </c>
      <c r="AI61" s="438">
        <f>+AI62+AI65+AI68</f>
        <v>0</v>
      </c>
      <c r="AJ61" s="438">
        <f t="shared" ref="AJ61:AR61" si="18">+AJ62+AJ65+AJ68</f>
        <v>0</v>
      </c>
      <c r="AK61" s="438">
        <f t="shared" si="18"/>
        <v>0</v>
      </c>
      <c r="AL61" s="438">
        <f t="shared" si="18"/>
        <v>0</v>
      </c>
      <c r="AM61" s="438">
        <f t="shared" si="18"/>
        <v>0</v>
      </c>
      <c r="AN61" s="438">
        <f t="shared" si="18"/>
        <v>0</v>
      </c>
      <c r="AO61" s="438">
        <f t="shared" si="18"/>
        <v>0</v>
      </c>
      <c r="AP61" s="438">
        <f t="shared" si="18"/>
        <v>0</v>
      </c>
      <c r="AQ61" s="438">
        <f t="shared" si="18"/>
        <v>0</v>
      </c>
      <c r="AR61" s="438">
        <f t="shared" si="18"/>
        <v>0</v>
      </c>
      <c r="AS61" s="439">
        <f t="shared" ref="AS61" si="19">SUM(AG61:AR61)</f>
        <v>0</v>
      </c>
      <c r="AT61" s="401"/>
    </row>
    <row r="62" spans="1:46" x14ac:dyDescent="0.2">
      <c r="A62" s="401"/>
      <c r="B62" s="772" t="s">
        <v>0</v>
      </c>
      <c r="C62" s="773" t="s">
        <v>402</v>
      </c>
      <c r="D62" s="748" t="s">
        <v>403</v>
      </c>
      <c r="E62" s="749">
        <f t="shared" ref="E62:P62" si="20">+E63+E64</f>
        <v>0</v>
      </c>
      <c r="F62" s="749">
        <f t="shared" si="20"/>
        <v>0</v>
      </c>
      <c r="G62" s="749">
        <f t="shared" si="20"/>
        <v>0</v>
      </c>
      <c r="H62" s="749">
        <f t="shared" si="20"/>
        <v>0</v>
      </c>
      <c r="I62" s="749">
        <f t="shared" si="20"/>
        <v>0</v>
      </c>
      <c r="J62" s="749">
        <f t="shared" si="20"/>
        <v>0</v>
      </c>
      <c r="K62" s="749">
        <f t="shared" si="20"/>
        <v>0</v>
      </c>
      <c r="L62" s="749">
        <f t="shared" si="20"/>
        <v>0</v>
      </c>
      <c r="M62" s="749">
        <f t="shared" si="20"/>
        <v>0</v>
      </c>
      <c r="N62" s="749">
        <f t="shared" si="20"/>
        <v>0</v>
      </c>
      <c r="O62" s="749">
        <f t="shared" si="20"/>
        <v>0</v>
      </c>
      <c r="P62" s="749">
        <f t="shared" si="20"/>
        <v>0</v>
      </c>
      <c r="Q62" s="750">
        <f t="shared" ref="Q62:Q70" si="21">SUM(E62:P62)</f>
        <v>0</v>
      </c>
      <c r="S62" s="772" t="s">
        <v>0</v>
      </c>
      <c r="T62" s="773" t="s">
        <v>402</v>
      </c>
      <c r="U62" s="819"/>
      <c r="V62" s="819"/>
      <c r="W62" s="819"/>
      <c r="X62" s="819"/>
      <c r="Y62" s="819"/>
      <c r="Z62" s="819"/>
      <c r="AA62" s="819"/>
      <c r="AB62" s="819"/>
      <c r="AC62" s="819"/>
      <c r="AD62" s="819"/>
      <c r="AE62" s="819"/>
      <c r="AF62" s="819"/>
      <c r="AG62" s="418">
        <f>SUM(AG63:AG64)</f>
        <v>0</v>
      </c>
      <c r="AH62" s="418">
        <f>SUM(AH63:AH64)</f>
        <v>0</v>
      </c>
      <c r="AI62" s="418">
        <f>SUM(AI63:AI64)</f>
        <v>0</v>
      </c>
      <c r="AJ62" s="418">
        <f t="shared" ref="AJ62:AR62" si="22">SUM(AJ63:AJ64)</f>
        <v>0</v>
      </c>
      <c r="AK62" s="418">
        <f t="shared" si="22"/>
        <v>0</v>
      </c>
      <c r="AL62" s="418">
        <f t="shared" si="22"/>
        <v>0</v>
      </c>
      <c r="AM62" s="418">
        <f t="shared" si="22"/>
        <v>0</v>
      </c>
      <c r="AN62" s="418">
        <f t="shared" si="22"/>
        <v>0</v>
      </c>
      <c r="AO62" s="418">
        <f t="shared" si="22"/>
        <v>0</v>
      </c>
      <c r="AP62" s="418">
        <f t="shared" si="22"/>
        <v>0</v>
      </c>
      <c r="AQ62" s="418">
        <f t="shared" si="22"/>
        <v>0</v>
      </c>
      <c r="AR62" s="418">
        <f t="shared" si="22"/>
        <v>0</v>
      </c>
      <c r="AS62" s="419">
        <f t="shared" ref="AS62:AS102" si="23">SUM(AG62:AR62)</f>
        <v>0</v>
      </c>
      <c r="AT62" s="401"/>
    </row>
    <row r="63" spans="1:46" x14ac:dyDescent="0.2">
      <c r="A63" s="401"/>
      <c r="B63" s="774" t="s">
        <v>46</v>
      </c>
      <c r="C63" s="775" t="s">
        <v>404</v>
      </c>
      <c r="D63" s="457" t="s">
        <v>403</v>
      </c>
      <c r="E63" s="752"/>
      <c r="F63" s="752"/>
      <c r="G63" s="752"/>
      <c r="H63" s="752"/>
      <c r="I63" s="752"/>
      <c r="J63" s="752"/>
      <c r="K63" s="752"/>
      <c r="L63" s="752"/>
      <c r="M63" s="752"/>
      <c r="N63" s="752"/>
      <c r="O63" s="752"/>
      <c r="P63" s="752"/>
      <c r="Q63" s="753">
        <f t="shared" si="21"/>
        <v>0</v>
      </c>
      <c r="S63" s="774" t="s">
        <v>46</v>
      </c>
      <c r="T63" s="775" t="s">
        <v>404</v>
      </c>
      <c r="U63" s="440"/>
      <c r="V63" s="440"/>
      <c r="W63" s="440"/>
      <c r="X63" s="440"/>
      <c r="Y63" s="440"/>
      <c r="Z63" s="440"/>
      <c r="AA63" s="440"/>
      <c r="AB63" s="440"/>
      <c r="AC63" s="440"/>
      <c r="AD63" s="440"/>
      <c r="AE63" s="440"/>
      <c r="AF63" s="440"/>
      <c r="AG63" s="416">
        <f>+E63*U63</f>
        <v>0</v>
      </c>
      <c r="AH63" s="416">
        <f t="shared" ref="AH63:AR64" si="24">+F63*V63</f>
        <v>0</v>
      </c>
      <c r="AI63" s="416">
        <f t="shared" si="24"/>
        <v>0</v>
      </c>
      <c r="AJ63" s="416">
        <f t="shared" si="24"/>
        <v>0</v>
      </c>
      <c r="AK63" s="416">
        <f t="shared" si="24"/>
        <v>0</v>
      </c>
      <c r="AL63" s="416">
        <f t="shared" si="24"/>
        <v>0</v>
      </c>
      <c r="AM63" s="416">
        <f t="shared" si="24"/>
        <v>0</v>
      </c>
      <c r="AN63" s="416">
        <f t="shared" si="24"/>
        <v>0</v>
      </c>
      <c r="AO63" s="416">
        <f t="shared" si="24"/>
        <v>0</v>
      </c>
      <c r="AP63" s="416">
        <f t="shared" si="24"/>
        <v>0</v>
      </c>
      <c r="AQ63" s="416">
        <f t="shared" si="24"/>
        <v>0</v>
      </c>
      <c r="AR63" s="416">
        <f t="shared" si="24"/>
        <v>0</v>
      </c>
      <c r="AS63" s="419">
        <f t="shared" si="23"/>
        <v>0</v>
      </c>
      <c r="AT63" s="401"/>
    </row>
    <row r="64" spans="1:46" x14ac:dyDescent="0.2">
      <c r="A64" s="401"/>
      <c r="B64" s="774" t="s">
        <v>47</v>
      </c>
      <c r="C64" s="775" t="s">
        <v>405</v>
      </c>
      <c r="D64" s="457" t="s">
        <v>403</v>
      </c>
      <c r="E64" s="752"/>
      <c r="F64" s="752"/>
      <c r="G64" s="752"/>
      <c r="H64" s="752"/>
      <c r="I64" s="752"/>
      <c r="J64" s="752"/>
      <c r="K64" s="752"/>
      <c r="L64" s="752"/>
      <c r="M64" s="752"/>
      <c r="N64" s="752"/>
      <c r="O64" s="752"/>
      <c r="P64" s="752"/>
      <c r="Q64" s="753">
        <f t="shared" si="21"/>
        <v>0</v>
      </c>
      <c r="S64" s="774" t="s">
        <v>47</v>
      </c>
      <c r="T64" s="775" t="s">
        <v>405</v>
      </c>
      <c r="U64" s="440"/>
      <c r="V64" s="440"/>
      <c r="W64" s="440"/>
      <c r="X64" s="440"/>
      <c r="Y64" s="440"/>
      <c r="Z64" s="440"/>
      <c r="AA64" s="440"/>
      <c r="AB64" s="440"/>
      <c r="AC64" s="440"/>
      <c r="AD64" s="440"/>
      <c r="AE64" s="440"/>
      <c r="AF64" s="440"/>
      <c r="AG64" s="416">
        <f>+E64*U64</f>
        <v>0</v>
      </c>
      <c r="AH64" s="416">
        <f t="shared" si="24"/>
        <v>0</v>
      </c>
      <c r="AI64" s="416">
        <f t="shared" si="24"/>
        <v>0</v>
      </c>
      <c r="AJ64" s="416">
        <f t="shared" si="24"/>
        <v>0</v>
      </c>
      <c r="AK64" s="416">
        <f t="shared" si="24"/>
        <v>0</v>
      </c>
      <c r="AL64" s="416">
        <f t="shared" si="24"/>
        <v>0</v>
      </c>
      <c r="AM64" s="416">
        <f t="shared" si="24"/>
        <v>0</v>
      </c>
      <c r="AN64" s="416">
        <f t="shared" si="24"/>
        <v>0</v>
      </c>
      <c r="AO64" s="416">
        <f t="shared" si="24"/>
        <v>0</v>
      </c>
      <c r="AP64" s="416">
        <f t="shared" si="24"/>
        <v>0</v>
      </c>
      <c r="AQ64" s="416">
        <f t="shared" si="24"/>
        <v>0</v>
      </c>
      <c r="AR64" s="416">
        <f t="shared" si="24"/>
        <v>0</v>
      </c>
      <c r="AS64" s="419">
        <f t="shared" si="23"/>
        <v>0</v>
      </c>
    </row>
    <row r="65" spans="1:46" x14ac:dyDescent="0.2">
      <c r="A65" s="401"/>
      <c r="B65" s="774" t="s">
        <v>1</v>
      </c>
      <c r="C65" s="775" t="s">
        <v>406</v>
      </c>
      <c r="D65" s="457" t="s">
        <v>390</v>
      </c>
      <c r="E65" s="776">
        <f t="shared" ref="E65:P65" si="25">E66+E67</f>
        <v>0</v>
      </c>
      <c r="F65" s="776">
        <f t="shared" si="25"/>
        <v>0</v>
      </c>
      <c r="G65" s="776">
        <f t="shared" si="25"/>
        <v>0</v>
      </c>
      <c r="H65" s="776">
        <f t="shared" si="25"/>
        <v>0</v>
      </c>
      <c r="I65" s="776">
        <f t="shared" si="25"/>
        <v>0</v>
      </c>
      <c r="J65" s="776">
        <f t="shared" si="25"/>
        <v>0</v>
      </c>
      <c r="K65" s="776">
        <f t="shared" si="25"/>
        <v>0</v>
      </c>
      <c r="L65" s="776">
        <f t="shared" si="25"/>
        <v>0</v>
      </c>
      <c r="M65" s="776">
        <f t="shared" si="25"/>
        <v>0</v>
      </c>
      <c r="N65" s="776">
        <f>N66+N67</f>
        <v>0</v>
      </c>
      <c r="O65" s="776">
        <f>O66+O67</f>
        <v>0</v>
      </c>
      <c r="P65" s="776">
        <f t="shared" si="25"/>
        <v>0</v>
      </c>
      <c r="Q65" s="753">
        <f t="shared" si="21"/>
        <v>0</v>
      </c>
      <c r="S65" s="774" t="s">
        <v>1</v>
      </c>
      <c r="T65" s="775" t="s">
        <v>406</v>
      </c>
      <c r="U65" s="818"/>
      <c r="V65" s="818"/>
      <c r="W65" s="818"/>
      <c r="X65" s="818"/>
      <c r="Y65" s="818"/>
      <c r="Z65" s="818"/>
      <c r="AA65" s="818"/>
      <c r="AB65" s="818"/>
      <c r="AC65" s="818"/>
      <c r="AD65" s="818"/>
      <c r="AE65" s="818"/>
      <c r="AF65" s="818"/>
      <c r="AG65" s="416">
        <f>+AG66+AG67</f>
        <v>0</v>
      </c>
      <c r="AH65" s="416">
        <f>+AH66+AH67</f>
        <v>0</v>
      </c>
      <c r="AI65" s="416">
        <f>+AI66+AI67</f>
        <v>0</v>
      </c>
      <c r="AJ65" s="416">
        <f t="shared" ref="AJ65:AR65" si="26">+AJ66+AJ67</f>
        <v>0</v>
      </c>
      <c r="AK65" s="416">
        <f t="shared" si="26"/>
        <v>0</v>
      </c>
      <c r="AL65" s="416">
        <f t="shared" si="26"/>
        <v>0</v>
      </c>
      <c r="AM65" s="416">
        <f t="shared" si="26"/>
        <v>0</v>
      </c>
      <c r="AN65" s="416">
        <f t="shared" si="26"/>
        <v>0</v>
      </c>
      <c r="AO65" s="416">
        <f t="shared" si="26"/>
        <v>0</v>
      </c>
      <c r="AP65" s="416">
        <f t="shared" si="26"/>
        <v>0</v>
      </c>
      <c r="AQ65" s="416">
        <f t="shared" si="26"/>
        <v>0</v>
      </c>
      <c r="AR65" s="416">
        <f t="shared" si="26"/>
        <v>0</v>
      </c>
      <c r="AS65" s="419">
        <f t="shared" si="23"/>
        <v>0</v>
      </c>
      <c r="AT65" s="401"/>
    </row>
    <row r="66" spans="1:46" x14ac:dyDescent="0.2">
      <c r="A66" s="401"/>
      <c r="B66" s="774" t="s">
        <v>49</v>
      </c>
      <c r="C66" s="777" t="s">
        <v>407</v>
      </c>
      <c r="D66" s="457" t="s">
        <v>390</v>
      </c>
      <c r="E66" s="752"/>
      <c r="F66" s="752"/>
      <c r="G66" s="752"/>
      <c r="H66" s="752"/>
      <c r="I66" s="752"/>
      <c r="J66" s="752"/>
      <c r="K66" s="752"/>
      <c r="L66" s="752"/>
      <c r="M66" s="752"/>
      <c r="N66" s="752"/>
      <c r="O66" s="752"/>
      <c r="P66" s="752"/>
      <c r="Q66" s="753">
        <f t="shared" si="21"/>
        <v>0</v>
      </c>
      <c r="S66" s="774" t="s">
        <v>49</v>
      </c>
      <c r="T66" s="777" t="s">
        <v>407</v>
      </c>
      <c r="U66" s="440"/>
      <c r="V66" s="440"/>
      <c r="W66" s="440"/>
      <c r="X66" s="440"/>
      <c r="Y66" s="440"/>
      <c r="Z66" s="440"/>
      <c r="AA66" s="440"/>
      <c r="AB66" s="440"/>
      <c r="AC66" s="440"/>
      <c r="AD66" s="440"/>
      <c r="AE66" s="440"/>
      <c r="AF66" s="440"/>
      <c r="AG66" s="416">
        <f>+E66*U66</f>
        <v>0</v>
      </c>
      <c r="AH66" s="416">
        <f t="shared" ref="AH66:AR67" si="27">+F66*V66</f>
        <v>0</v>
      </c>
      <c r="AI66" s="416">
        <f t="shared" si="27"/>
        <v>0</v>
      </c>
      <c r="AJ66" s="416">
        <f t="shared" si="27"/>
        <v>0</v>
      </c>
      <c r="AK66" s="416">
        <f t="shared" si="27"/>
        <v>0</v>
      </c>
      <c r="AL66" s="416">
        <f t="shared" si="27"/>
        <v>0</v>
      </c>
      <c r="AM66" s="416">
        <f t="shared" si="27"/>
        <v>0</v>
      </c>
      <c r="AN66" s="416">
        <f t="shared" si="27"/>
        <v>0</v>
      </c>
      <c r="AO66" s="416">
        <f t="shared" si="27"/>
        <v>0</v>
      </c>
      <c r="AP66" s="416">
        <f t="shared" si="27"/>
        <v>0</v>
      </c>
      <c r="AQ66" s="416">
        <f t="shared" si="27"/>
        <v>0</v>
      </c>
      <c r="AR66" s="416">
        <f t="shared" si="27"/>
        <v>0</v>
      </c>
      <c r="AS66" s="419">
        <f t="shared" si="23"/>
        <v>0</v>
      </c>
      <c r="AT66" s="401"/>
    </row>
    <row r="67" spans="1:46" x14ac:dyDescent="0.2">
      <c r="A67" s="401"/>
      <c r="B67" s="774" t="s">
        <v>50</v>
      </c>
      <c r="C67" s="777" t="s">
        <v>408</v>
      </c>
      <c r="D67" s="457" t="s">
        <v>390</v>
      </c>
      <c r="E67" s="752"/>
      <c r="F67" s="752"/>
      <c r="G67" s="752"/>
      <c r="H67" s="752"/>
      <c r="I67" s="752"/>
      <c r="J67" s="752"/>
      <c r="K67" s="752"/>
      <c r="L67" s="752"/>
      <c r="M67" s="752"/>
      <c r="N67" s="752"/>
      <c r="O67" s="752"/>
      <c r="P67" s="752"/>
      <c r="Q67" s="753">
        <f t="shared" si="21"/>
        <v>0</v>
      </c>
      <c r="S67" s="774" t="s">
        <v>50</v>
      </c>
      <c r="T67" s="777" t="s">
        <v>408</v>
      </c>
      <c r="U67" s="440"/>
      <c r="V67" s="440"/>
      <c r="W67" s="440"/>
      <c r="X67" s="440"/>
      <c r="Y67" s="440"/>
      <c r="Z67" s="440"/>
      <c r="AA67" s="440"/>
      <c r="AB67" s="440"/>
      <c r="AC67" s="440"/>
      <c r="AD67" s="440"/>
      <c r="AE67" s="440"/>
      <c r="AF67" s="440"/>
      <c r="AG67" s="416">
        <f>+E67*U67</f>
        <v>0</v>
      </c>
      <c r="AH67" s="416">
        <f t="shared" si="27"/>
        <v>0</v>
      </c>
      <c r="AI67" s="416">
        <f t="shared" si="27"/>
        <v>0</v>
      </c>
      <c r="AJ67" s="416">
        <f t="shared" si="27"/>
        <v>0</v>
      </c>
      <c r="AK67" s="416">
        <f t="shared" si="27"/>
        <v>0</v>
      </c>
      <c r="AL67" s="416">
        <f t="shared" si="27"/>
        <v>0</v>
      </c>
      <c r="AM67" s="416">
        <f t="shared" si="27"/>
        <v>0</v>
      </c>
      <c r="AN67" s="416">
        <f t="shared" si="27"/>
        <v>0</v>
      </c>
      <c r="AO67" s="416">
        <f t="shared" si="27"/>
        <v>0</v>
      </c>
      <c r="AP67" s="416">
        <f t="shared" si="27"/>
        <v>0</v>
      </c>
      <c r="AQ67" s="416">
        <f t="shared" si="27"/>
        <v>0</v>
      </c>
      <c r="AR67" s="416">
        <f t="shared" si="27"/>
        <v>0</v>
      </c>
      <c r="AS67" s="419">
        <f t="shared" si="23"/>
        <v>0</v>
      </c>
      <c r="AT67" s="401"/>
    </row>
    <row r="68" spans="1:46" x14ac:dyDescent="0.2">
      <c r="A68" s="401"/>
      <c r="B68" s="530" t="s">
        <v>2</v>
      </c>
      <c r="C68" s="778" t="s">
        <v>409</v>
      </c>
      <c r="D68" s="779" t="s">
        <v>410</v>
      </c>
      <c r="E68" s="776">
        <f t="shared" ref="E68:P68" si="28">E69+E70</f>
        <v>0</v>
      </c>
      <c r="F68" s="776">
        <f t="shared" si="28"/>
        <v>0</v>
      </c>
      <c r="G68" s="776">
        <f t="shared" si="28"/>
        <v>0</v>
      </c>
      <c r="H68" s="776">
        <f t="shared" si="28"/>
        <v>0</v>
      </c>
      <c r="I68" s="776">
        <f t="shared" si="28"/>
        <v>0</v>
      </c>
      <c r="J68" s="776">
        <f t="shared" si="28"/>
        <v>0</v>
      </c>
      <c r="K68" s="776">
        <f t="shared" si="28"/>
        <v>0</v>
      </c>
      <c r="L68" s="776">
        <f t="shared" si="28"/>
        <v>0</v>
      </c>
      <c r="M68" s="776">
        <f t="shared" si="28"/>
        <v>0</v>
      </c>
      <c r="N68" s="776">
        <f>N69+N70</f>
        <v>0</v>
      </c>
      <c r="O68" s="776">
        <f>O69+O70</f>
        <v>0</v>
      </c>
      <c r="P68" s="776">
        <f t="shared" si="28"/>
        <v>0</v>
      </c>
      <c r="Q68" s="780">
        <f t="shared" si="21"/>
        <v>0</v>
      </c>
      <c r="S68" s="530" t="s">
        <v>2</v>
      </c>
      <c r="T68" s="778" t="s">
        <v>409</v>
      </c>
      <c r="U68" s="818"/>
      <c r="V68" s="818"/>
      <c r="W68" s="818"/>
      <c r="X68" s="818"/>
      <c r="Y68" s="818"/>
      <c r="Z68" s="818"/>
      <c r="AA68" s="818"/>
      <c r="AB68" s="818"/>
      <c r="AC68" s="818"/>
      <c r="AD68" s="818"/>
      <c r="AE68" s="818"/>
      <c r="AF68" s="818"/>
      <c r="AG68" s="433">
        <f>+AG69+AG70</f>
        <v>0</v>
      </c>
      <c r="AH68" s="433">
        <f>+AH69+AH70</f>
        <v>0</v>
      </c>
      <c r="AI68" s="433">
        <f>+AI69+AI70</f>
        <v>0</v>
      </c>
      <c r="AJ68" s="433">
        <f t="shared" ref="AJ68:AR68" si="29">+AJ69+AJ70</f>
        <v>0</v>
      </c>
      <c r="AK68" s="433">
        <f t="shared" si="29"/>
        <v>0</v>
      </c>
      <c r="AL68" s="433">
        <f t="shared" si="29"/>
        <v>0</v>
      </c>
      <c r="AM68" s="433">
        <f t="shared" si="29"/>
        <v>0</v>
      </c>
      <c r="AN68" s="433">
        <f t="shared" si="29"/>
        <v>0</v>
      </c>
      <c r="AO68" s="433">
        <f t="shared" si="29"/>
        <v>0</v>
      </c>
      <c r="AP68" s="433">
        <f t="shared" si="29"/>
        <v>0</v>
      </c>
      <c r="AQ68" s="433">
        <f t="shared" si="29"/>
        <v>0</v>
      </c>
      <c r="AR68" s="433">
        <f t="shared" si="29"/>
        <v>0</v>
      </c>
      <c r="AS68" s="419">
        <f t="shared" si="23"/>
        <v>0</v>
      </c>
      <c r="AT68" s="401"/>
    </row>
    <row r="69" spans="1:46" x14ac:dyDescent="0.2">
      <c r="A69" s="401"/>
      <c r="B69" s="774" t="s">
        <v>53</v>
      </c>
      <c r="C69" s="781" t="s">
        <v>570</v>
      </c>
      <c r="D69" s="779" t="s">
        <v>410</v>
      </c>
      <c r="E69" s="752"/>
      <c r="F69" s="752"/>
      <c r="G69" s="752"/>
      <c r="H69" s="752"/>
      <c r="I69" s="752"/>
      <c r="J69" s="752"/>
      <c r="K69" s="752"/>
      <c r="L69" s="752"/>
      <c r="M69" s="752"/>
      <c r="N69" s="752"/>
      <c r="O69" s="752"/>
      <c r="P69" s="752"/>
      <c r="Q69" s="753">
        <f t="shared" si="21"/>
        <v>0</v>
      </c>
      <c r="S69" s="774" t="s">
        <v>53</v>
      </c>
      <c r="T69" s="781" t="s">
        <v>570</v>
      </c>
      <c r="U69" s="440"/>
      <c r="V69" s="440"/>
      <c r="W69" s="440"/>
      <c r="X69" s="440"/>
      <c r="Y69" s="440"/>
      <c r="Z69" s="440"/>
      <c r="AA69" s="440"/>
      <c r="AB69" s="440"/>
      <c r="AC69" s="440"/>
      <c r="AD69" s="440"/>
      <c r="AE69" s="440"/>
      <c r="AF69" s="440"/>
      <c r="AG69" s="416">
        <f>+E69*U69</f>
        <v>0</v>
      </c>
      <c r="AH69" s="416">
        <f t="shared" ref="AH69:AR70" si="30">+F69*V69</f>
        <v>0</v>
      </c>
      <c r="AI69" s="416">
        <f t="shared" si="30"/>
        <v>0</v>
      </c>
      <c r="AJ69" s="416">
        <f t="shared" si="30"/>
        <v>0</v>
      </c>
      <c r="AK69" s="416">
        <f t="shared" si="30"/>
        <v>0</v>
      </c>
      <c r="AL69" s="416">
        <f t="shared" si="30"/>
        <v>0</v>
      </c>
      <c r="AM69" s="416">
        <f t="shared" si="30"/>
        <v>0</v>
      </c>
      <c r="AN69" s="416">
        <f t="shared" si="30"/>
        <v>0</v>
      </c>
      <c r="AO69" s="416">
        <f t="shared" si="30"/>
        <v>0</v>
      </c>
      <c r="AP69" s="416">
        <f t="shared" si="30"/>
        <v>0</v>
      </c>
      <c r="AQ69" s="416">
        <f t="shared" si="30"/>
        <v>0</v>
      </c>
      <c r="AR69" s="416">
        <f t="shared" si="30"/>
        <v>0</v>
      </c>
      <c r="AS69" s="419">
        <f t="shared" si="23"/>
        <v>0</v>
      </c>
      <c r="AT69" s="401"/>
    </row>
    <row r="70" spans="1:46" x14ac:dyDescent="0.2">
      <c r="A70" s="401"/>
      <c r="B70" s="782" t="s">
        <v>54</v>
      </c>
      <c r="C70" s="783" t="s">
        <v>571</v>
      </c>
      <c r="D70" s="784" t="s">
        <v>410</v>
      </c>
      <c r="E70" s="785"/>
      <c r="F70" s="785"/>
      <c r="G70" s="785"/>
      <c r="H70" s="785"/>
      <c r="I70" s="785"/>
      <c r="J70" s="785"/>
      <c r="K70" s="785"/>
      <c r="L70" s="785"/>
      <c r="M70" s="785"/>
      <c r="N70" s="785"/>
      <c r="O70" s="785"/>
      <c r="P70" s="785"/>
      <c r="Q70" s="786">
        <f t="shared" si="21"/>
        <v>0</v>
      </c>
      <c r="S70" s="782" t="s">
        <v>54</v>
      </c>
      <c r="T70" s="783" t="s">
        <v>571</v>
      </c>
      <c r="U70" s="441"/>
      <c r="V70" s="441"/>
      <c r="W70" s="441"/>
      <c r="X70" s="441"/>
      <c r="Y70" s="441"/>
      <c r="Z70" s="441"/>
      <c r="AA70" s="441"/>
      <c r="AB70" s="441"/>
      <c r="AC70" s="441"/>
      <c r="AD70" s="441"/>
      <c r="AE70" s="441"/>
      <c r="AF70" s="441"/>
      <c r="AG70" s="416">
        <f>+E70*U70</f>
        <v>0</v>
      </c>
      <c r="AH70" s="416">
        <f t="shared" si="30"/>
        <v>0</v>
      </c>
      <c r="AI70" s="416">
        <f t="shared" si="30"/>
        <v>0</v>
      </c>
      <c r="AJ70" s="416">
        <f t="shared" si="30"/>
        <v>0</v>
      </c>
      <c r="AK70" s="416">
        <f t="shared" si="30"/>
        <v>0</v>
      </c>
      <c r="AL70" s="416">
        <f t="shared" si="30"/>
        <v>0</v>
      </c>
      <c r="AM70" s="416">
        <f t="shared" si="30"/>
        <v>0</v>
      </c>
      <c r="AN70" s="416">
        <f t="shared" si="30"/>
        <v>0</v>
      </c>
      <c r="AO70" s="416">
        <f t="shared" si="30"/>
        <v>0</v>
      </c>
      <c r="AP70" s="416">
        <f t="shared" si="30"/>
        <v>0</v>
      </c>
      <c r="AQ70" s="416">
        <f t="shared" si="30"/>
        <v>0</v>
      </c>
      <c r="AR70" s="416">
        <f t="shared" si="30"/>
        <v>0</v>
      </c>
      <c r="AS70" s="419">
        <f t="shared" si="23"/>
        <v>0</v>
      </c>
    </row>
    <row r="71" spans="1:46" x14ac:dyDescent="0.2">
      <c r="A71" s="401"/>
      <c r="B71" s="787"/>
      <c r="C71" s="788" t="s">
        <v>412</v>
      </c>
      <c r="D71" s="789"/>
      <c r="E71" s="789"/>
      <c r="F71" s="789"/>
      <c r="G71" s="789"/>
      <c r="H71" s="789"/>
      <c r="I71" s="789"/>
      <c r="J71" s="789"/>
      <c r="K71" s="789"/>
      <c r="L71" s="789"/>
      <c r="M71" s="789"/>
      <c r="N71" s="789"/>
      <c r="O71" s="789"/>
      <c r="P71" s="789"/>
      <c r="Q71" s="790"/>
      <c r="S71" s="787"/>
      <c r="T71" s="788" t="s">
        <v>412</v>
      </c>
      <c r="U71" s="821"/>
      <c r="V71" s="821"/>
      <c r="W71" s="821"/>
      <c r="X71" s="821"/>
      <c r="Y71" s="821"/>
      <c r="Z71" s="821"/>
      <c r="AA71" s="821"/>
      <c r="AB71" s="821"/>
      <c r="AC71" s="821"/>
      <c r="AD71" s="821"/>
      <c r="AE71" s="821"/>
      <c r="AF71" s="821"/>
      <c r="AG71" s="438">
        <f>+AG72+AG75+AG78</f>
        <v>0</v>
      </c>
      <c r="AH71" s="438">
        <f>+AH72+AH75+AH78</f>
        <v>0</v>
      </c>
      <c r="AI71" s="438">
        <f>+AI72+AI75+AI78</f>
        <v>0</v>
      </c>
      <c r="AJ71" s="438">
        <f t="shared" ref="AJ71:AR71" si="31">+AJ72+AJ75+AJ78</f>
        <v>0</v>
      </c>
      <c r="AK71" s="438">
        <f t="shared" si="31"/>
        <v>0</v>
      </c>
      <c r="AL71" s="438">
        <f t="shared" si="31"/>
        <v>0</v>
      </c>
      <c r="AM71" s="438">
        <f t="shared" si="31"/>
        <v>0</v>
      </c>
      <c r="AN71" s="438">
        <f t="shared" si="31"/>
        <v>0</v>
      </c>
      <c r="AO71" s="438">
        <f t="shared" si="31"/>
        <v>0</v>
      </c>
      <c r="AP71" s="438">
        <f t="shared" si="31"/>
        <v>0</v>
      </c>
      <c r="AQ71" s="438">
        <f t="shared" si="31"/>
        <v>0</v>
      </c>
      <c r="AR71" s="438">
        <f t="shared" si="31"/>
        <v>0</v>
      </c>
      <c r="AS71" s="439">
        <f t="shared" si="23"/>
        <v>0</v>
      </c>
      <c r="AT71" s="401"/>
    </row>
    <row r="72" spans="1:46" x14ac:dyDescent="0.2">
      <c r="A72" s="401"/>
      <c r="B72" s="772" t="s">
        <v>0</v>
      </c>
      <c r="C72" s="773" t="s">
        <v>402</v>
      </c>
      <c r="D72" s="748" t="s">
        <v>403</v>
      </c>
      <c r="E72" s="749">
        <f t="shared" ref="E72:P72" si="32">+E73+E74</f>
        <v>0</v>
      </c>
      <c r="F72" s="749">
        <f t="shared" si="32"/>
        <v>0</v>
      </c>
      <c r="G72" s="749">
        <f t="shared" si="32"/>
        <v>0</v>
      </c>
      <c r="H72" s="749">
        <f t="shared" si="32"/>
        <v>0</v>
      </c>
      <c r="I72" s="749">
        <f t="shared" si="32"/>
        <v>0</v>
      </c>
      <c r="J72" s="749">
        <f t="shared" si="32"/>
        <v>0</v>
      </c>
      <c r="K72" s="749">
        <f t="shared" si="32"/>
        <v>0</v>
      </c>
      <c r="L72" s="749">
        <f t="shared" si="32"/>
        <v>0</v>
      </c>
      <c r="M72" s="749">
        <f t="shared" si="32"/>
        <v>0</v>
      </c>
      <c r="N72" s="749">
        <f t="shared" si="32"/>
        <v>0</v>
      </c>
      <c r="O72" s="749">
        <f t="shared" si="32"/>
        <v>0</v>
      </c>
      <c r="P72" s="749">
        <f t="shared" si="32"/>
        <v>0</v>
      </c>
      <c r="Q72" s="750">
        <f t="shared" ref="Q72:Q80" si="33">SUM(E72:P72)</f>
        <v>0</v>
      </c>
      <c r="S72" s="772" t="s">
        <v>0</v>
      </c>
      <c r="T72" s="773" t="s">
        <v>402</v>
      </c>
      <c r="U72" s="819"/>
      <c r="V72" s="819"/>
      <c r="W72" s="819"/>
      <c r="X72" s="819"/>
      <c r="Y72" s="819"/>
      <c r="Z72" s="819"/>
      <c r="AA72" s="819"/>
      <c r="AB72" s="819"/>
      <c r="AC72" s="819"/>
      <c r="AD72" s="819"/>
      <c r="AE72" s="819"/>
      <c r="AF72" s="819"/>
      <c r="AG72" s="418">
        <f>SUM(AG73:AG74)</f>
        <v>0</v>
      </c>
      <c r="AH72" s="418">
        <f>SUM(AH73:AH74)</f>
        <v>0</v>
      </c>
      <c r="AI72" s="418">
        <f>SUM(AI73:AI74)</f>
        <v>0</v>
      </c>
      <c r="AJ72" s="418">
        <f t="shared" ref="AJ72:AR72" si="34">SUM(AJ73:AJ74)</f>
        <v>0</v>
      </c>
      <c r="AK72" s="418">
        <f t="shared" si="34"/>
        <v>0</v>
      </c>
      <c r="AL72" s="418">
        <f t="shared" si="34"/>
        <v>0</v>
      </c>
      <c r="AM72" s="418">
        <f t="shared" si="34"/>
        <v>0</v>
      </c>
      <c r="AN72" s="418">
        <f t="shared" si="34"/>
        <v>0</v>
      </c>
      <c r="AO72" s="418">
        <f t="shared" si="34"/>
        <v>0</v>
      </c>
      <c r="AP72" s="418">
        <f t="shared" si="34"/>
        <v>0</v>
      </c>
      <c r="AQ72" s="418">
        <f t="shared" si="34"/>
        <v>0</v>
      </c>
      <c r="AR72" s="418">
        <f t="shared" si="34"/>
        <v>0</v>
      </c>
      <c r="AS72" s="419">
        <f t="shared" si="23"/>
        <v>0</v>
      </c>
      <c r="AT72" s="401"/>
    </row>
    <row r="73" spans="1:46" x14ac:dyDescent="0.2">
      <c r="A73" s="401"/>
      <c r="B73" s="774" t="s">
        <v>46</v>
      </c>
      <c r="C73" s="775" t="s">
        <v>404</v>
      </c>
      <c r="D73" s="457" t="s">
        <v>403</v>
      </c>
      <c r="E73" s="752"/>
      <c r="F73" s="752"/>
      <c r="G73" s="752"/>
      <c r="H73" s="752"/>
      <c r="I73" s="752"/>
      <c r="J73" s="752"/>
      <c r="K73" s="752"/>
      <c r="L73" s="752"/>
      <c r="M73" s="752"/>
      <c r="N73" s="752"/>
      <c r="O73" s="752"/>
      <c r="P73" s="752"/>
      <c r="Q73" s="753">
        <f t="shared" si="33"/>
        <v>0</v>
      </c>
      <c r="S73" s="774" t="s">
        <v>46</v>
      </c>
      <c r="T73" s="775" t="s">
        <v>404</v>
      </c>
      <c r="U73" s="440"/>
      <c r="V73" s="440"/>
      <c r="W73" s="440"/>
      <c r="X73" s="440"/>
      <c r="Y73" s="440"/>
      <c r="Z73" s="440"/>
      <c r="AA73" s="440"/>
      <c r="AB73" s="440"/>
      <c r="AC73" s="440"/>
      <c r="AD73" s="440"/>
      <c r="AE73" s="440"/>
      <c r="AF73" s="440"/>
      <c r="AG73" s="416">
        <f>+E73*U73</f>
        <v>0</v>
      </c>
      <c r="AH73" s="416">
        <f t="shared" ref="AH73:AR74" si="35">+F73*V73</f>
        <v>0</v>
      </c>
      <c r="AI73" s="416">
        <f t="shared" si="35"/>
        <v>0</v>
      </c>
      <c r="AJ73" s="416">
        <f t="shared" si="35"/>
        <v>0</v>
      </c>
      <c r="AK73" s="416">
        <f t="shared" si="35"/>
        <v>0</v>
      </c>
      <c r="AL73" s="416">
        <f t="shared" si="35"/>
        <v>0</v>
      </c>
      <c r="AM73" s="416">
        <f t="shared" si="35"/>
        <v>0</v>
      </c>
      <c r="AN73" s="416">
        <f t="shared" si="35"/>
        <v>0</v>
      </c>
      <c r="AO73" s="416">
        <f t="shared" si="35"/>
        <v>0</v>
      </c>
      <c r="AP73" s="416">
        <f t="shared" si="35"/>
        <v>0</v>
      </c>
      <c r="AQ73" s="416">
        <f t="shared" si="35"/>
        <v>0</v>
      </c>
      <c r="AR73" s="416">
        <f t="shared" si="35"/>
        <v>0</v>
      </c>
      <c r="AS73" s="419">
        <f t="shared" si="23"/>
        <v>0</v>
      </c>
      <c r="AT73" s="401"/>
    </row>
    <row r="74" spans="1:46" x14ac:dyDescent="0.2">
      <c r="A74" s="401"/>
      <c r="B74" s="774" t="s">
        <v>47</v>
      </c>
      <c r="C74" s="775" t="s">
        <v>405</v>
      </c>
      <c r="D74" s="457" t="s">
        <v>403</v>
      </c>
      <c r="E74" s="752"/>
      <c r="F74" s="752"/>
      <c r="G74" s="752"/>
      <c r="H74" s="752"/>
      <c r="I74" s="752"/>
      <c r="J74" s="752"/>
      <c r="K74" s="752"/>
      <c r="L74" s="752"/>
      <c r="M74" s="752"/>
      <c r="N74" s="752"/>
      <c r="O74" s="752"/>
      <c r="P74" s="752"/>
      <c r="Q74" s="753">
        <f t="shared" si="33"/>
        <v>0</v>
      </c>
      <c r="S74" s="774" t="s">
        <v>47</v>
      </c>
      <c r="T74" s="775" t="s">
        <v>405</v>
      </c>
      <c r="U74" s="440"/>
      <c r="V74" s="440"/>
      <c r="W74" s="440"/>
      <c r="X74" s="440"/>
      <c r="Y74" s="440"/>
      <c r="Z74" s="440"/>
      <c r="AA74" s="440"/>
      <c r="AB74" s="440"/>
      <c r="AC74" s="440"/>
      <c r="AD74" s="440"/>
      <c r="AE74" s="440"/>
      <c r="AF74" s="440"/>
      <c r="AG74" s="416">
        <f>+E74*U74</f>
        <v>0</v>
      </c>
      <c r="AH74" s="416">
        <f t="shared" si="35"/>
        <v>0</v>
      </c>
      <c r="AI74" s="416">
        <f t="shared" si="35"/>
        <v>0</v>
      </c>
      <c r="AJ74" s="416">
        <f t="shared" si="35"/>
        <v>0</v>
      </c>
      <c r="AK74" s="416">
        <f t="shared" si="35"/>
        <v>0</v>
      </c>
      <c r="AL74" s="416">
        <f t="shared" si="35"/>
        <v>0</v>
      </c>
      <c r="AM74" s="416">
        <f t="shared" si="35"/>
        <v>0</v>
      </c>
      <c r="AN74" s="416">
        <f t="shared" si="35"/>
        <v>0</v>
      </c>
      <c r="AO74" s="416">
        <f t="shared" si="35"/>
        <v>0</v>
      </c>
      <c r="AP74" s="416">
        <f t="shared" si="35"/>
        <v>0</v>
      </c>
      <c r="AQ74" s="416">
        <f t="shared" si="35"/>
        <v>0</v>
      </c>
      <c r="AR74" s="416">
        <f t="shared" si="35"/>
        <v>0</v>
      </c>
      <c r="AS74" s="419">
        <f t="shared" si="23"/>
        <v>0</v>
      </c>
      <c r="AT74" s="401"/>
    </row>
    <row r="75" spans="1:46" x14ac:dyDescent="0.2">
      <c r="A75" s="401"/>
      <c r="B75" s="774" t="s">
        <v>1</v>
      </c>
      <c r="C75" s="775" t="s">
        <v>406</v>
      </c>
      <c r="D75" s="457" t="s">
        <v>390</v>
      </c>
      <c r="E75" s="776">
        <f t="shared" ref="E75:P75" si="36">E76+E77</f>
        <v>0</v>
      </c>
      <c r="F75" s="776">
        <f t="shared" si="36"/>
        <v>0</v>
      </c>
      <c r="G75" s="776">
        <f t="shared" si="36"/>
        <v>0</v>
      </c>
      <c r="H75" s="776">
        <f t="shared" si="36"/>
        <v>0</v>
      </c>
      <c r="I75" s="776">
        <f t="shared" si="36"/>
        <v>0</v>
      </c>
      <c r="J75" s="776">
        <f t="shared" si="36"/>
        <v>0</v>
      </c>
      <c r="K75" s="776">
        <f t="shared" si="36"/>
        <v>0</v>
      </c>
      <c r="L75" s="776">
        <f t="shared" si="36"/>
        <v>0</v>
      </c>
      <c r="M75" s="776">
        <f t="shared" si="36"/>
        <v>0</v>
      </c>
      <c r="N75" s="776">
        <f t="shared" si="36"/>
        <v>0</v>
      </c>
      <c r="O75" s="776">
        <f t="shared" si="36"/>
        <v>0</v>
      </c>
      <c r="P75" s="776">
        <f t="shared" si="36"/>
        <v>0</v>
      </c>
      <c r="Q75" s="753">
        <f t="shared" si="33"/>
        <v>0</v>
      </c>
      <c r="S75" s="774" t="s">
        <v>1</v>
      </c>
      <c r="T75" s="775" t="s">
        <v>406</v>
      </c>
      <c r="U75" s="818"/>
      <c r="V75" s="818"/>
      <c r="W75" s="818"/>
      <c r="X75" s="818"/>
      <c r="Y75" s="818"/>
      <c r="Z75" s="818"/>
      <c r="AA75" s="818"/>
      <c r="AB75" s="818"/>
      <c r="AC75" s="818"/>
      <c r="AD75" s="818"/>
      <c r="AE75" s="818"/>
      <c r="AF75" s="818"/>
      <c r="AG75" s="416">
        <f>+AG76+AG77</f>
        <v>0</v>
      </c>
      <c r="AH75" s="416">
        <f>+AH76+AH77</f>
        <v>0</v>
      </c>
      <c r="AI75" s="416">
        <f>+AI76+AI77</f>
        <v>0</v>
      </c>
      <c r="AJ75" s="416">
        <f t="shared" ref="AJ75:AR75" si="37">+AJ76+AJ77</f>
        <v>0</v>
      </c>
      <c r="AK75" s="416">
        <f t="shared" si="37"/>
        <v>0</v>
      </c>
      <c r="AL75" s="416">
        <f t="shared" si="37"/>
        <v>0</v>
      </c>
      <c r="AM75" s="416">
        <f t="shared" si="37"/>
        <v>0</v>
      </c>
      <c r="AN75" s="416">
        <f t="shared" si="37"/>
        <v>0</v>
      </c>
      <c r="AO75" s="416">
        <f t="shared" si="37"/>
        <v>0</v>
      </c>
      <c r="AP75" s="416">
        <f t="shared" si="37"/>
        <v>0</v>
      </c>
      <c r="AQ75" s="416">
        <f t="shared" si="37"/>
        <v>0</v>
      </c>
      <c r="AR75" s="416">
        <f t="shared" si="37"/>
        <v>0</v>
      </c>
      <c r="AS75" s="419">
        <f t="shared" si="23"/>
        <v>0</v>
      </c>
    </row>
    <row r="76" spans="1:46" x14ac:dyDescent="0.2">
      <c r="A76" s="401"/>
      <c r="B76" s="774" t="s">
        <v>49</v>
      </c>
      <c r="C76" s="777" t="s">
        <v>407</v>
      </c>
      <c r="D76" s="457" t="s">
        <v>390</v>
      </c>
      <c r="E76" s="752"/>
      <c r="F76" s="752"/>
      <c r="G76" s="752"/>
      <c r="H76" s="752"/>
      <c r="I76" s="752"/>
      <c r="J76" s="752"/>
      <c r="K76" s="752"/>
      <c r="L76" s="752"/>
      <c r="M76" s="752"/>
      <c r="N76" s="752"/>
      <c r="O76" s="752"/>
      <c r="P76" s="752"/>
      <c r="Q76" s="753">
        <f t="shared" si="33"/>
        <v>0</v>
      </c>
      <c r="S76" s="774" t="s">
        <v>49</v>
      </c>
      <c r="T76" s="777" t="s">
        <v>407</v>
      </c>
      <c r="U76" s="440"/>
      <c r="V76" s="440"/>
      <c r="W76" s="440"/>
      <c r="X76" s="440"/>
      <c r="Y76" s="440"/>
      <c r="Z76" s="440"/>
      <c r="AA76" s="440"/>
      <c r="AB76" s="440"/>
      <c r="AC76" s="440"/>
      <c r="AD76" s="440"/>
      <c r="AE76" s="440"/>
      <c r="AF76" s="440"/>
      <c r="AG76" s="416">
        <f>+E76*U76</f>
        <v>0</v>
      </c>
      <c r="AH76" s="416">
        <f t="shared" ref="AH76:AR77" si="38">+F76*V76</f>
        <v>0</v>
      </c>
      <c r="AI76" s="416">
        <f t="shared" si="38"/>
        <v>0</v>
      </c>
      <c r="AJ76" s="416">
        <f t="shared" si="38"/>
        <v>0</v>
      </c>
      <c r="AK76" s="416">
        <f t="shared" si="38"/>
        <v>0</v>
      </c>
      <c r="AL76" s="416">
        <f t="shared" si="38"/>
        <v>0</v>
      </c>
      <c r="AM76" s="416">
        <f t="shared" si="38"/>
        <v>0</v>
      </c>
      <c r="AN76" s="416">
        <f t="shared" si="38"/>
        <v>0</v>
      </c>
      <c r="AO76" s="416">
        <f t="shared" si="38"/>
        <v>0</v>
      </c>
      <c r="AP76" s="416">
        <f t="shared" si="38"/>
        <v>0</v>
      </c>
      <c r="AQ76" s="416">
        <f t="shared" si="38"/>
        <v>0</v>
      </c>
      <c r="AR76" s="416">
        <f t="shared" si="38"/>
        <v>0</v>
      </c>
      <c r="AS76" s="419">
        <f t="shared" si="23"/>
        <v>0</v>
      </c>
      <c r="AT76" s="401"/>
    </row>
    <row r="77" spans="1:46" x14ac:dyDescent="0.2">
      <c r="A77" s="401"/>
      <c r="B77" s="774" t="s">
        <v>50</v>
      </c>
      <c r="C77" s="777" t="s">
        <v>408</v>
      </c>
      <c r="D77" s="457" t="s">
        <v>390</v>
      </c>
      <c r="E77" s="752"/>
      <c r="F77" s="752"/>
      <c r="G77" s="752"/>
      <c r="H77" s="752"/>
      <c r="I77" s="752"/>
      <c r="J77" s="752"/>
      <c r="K77" s="752"/>
      <c r="L77" s="752"/>
      <c r="M77" s="752"/>
      <c r="N77" s="752"/>
      <c r="O77" s="752"/>
      <c r="P77" s="752"/>
      <c r="Q77" s="753">
        <f t="shared" si="33"/>
        <v>0</v>
      </c>
      <c r="S77" s="774" t="s">
        <v>50</v>
      </c>
      <c r="T77" s="777" t="s">
        <v>408</v>
      </c>
      <c r="U77" s="440"/>
      <c r="V77" s="440"/>
      <c r="W77" s="440"/>
      <c r="X77" s="440"/>
      <c r="Y77" s="440"/>
      <c r="Z77" s="440"/>
      <c r="AA77" s="440"/>
      <c r="AB77" s="440"/>
      <c r="AC77" s="440"/>
      <c r="AD77" s="440"/>
      <c r="AE77" s="440"/>
      <c r="AF77" s="440"/>
      <c r="AG77" s="416">
        <f>+E77*U77</f>
        <v>0</v>
      </c>
      <c r="AH77" s="416">
        <f t="shared" si="38"/>
        <v>0</v>
      </c>
      <c r="AI77" s="416">
        <f t="shared" si="38"/>
        <v>0</v>
      </c>
      <c r="AJ77" s="416">
        <f t="shared" si="38"/>
        <v>0</v>
      </c>
      <c r="AK77" s="416">
        <f t="shared" si="38"/>
        <v>0</v>
      </c>
      <c r="AL77" s="416">
        <f t="shared" si="38"/>
        <v>0</v>
      </c>
      <c r="AM77" s="416">
        <f t="shared" si="38"/>
        <v>0</v>
      </c>
      <c r="AN77" s="416">
        <f t="shared" si="38"/>
        <v>0</v>
      </c>
      <c r="AO77" s="416">
        <f t="shared" si="38"/>
        <v>0</v>
      </c>
      <c r="AP77" s="416">
        <f t="shared" si="38"/>
        <v>0</v>
      </c>
      <c r="AQ77" s="416">
        <f t="shared" si="38"/>
        <v>0</v>
      </c>
      <c r="AR77" s="416">
        <f t="shared" si="38"/>
        <v>0</v>
      </c>
      <c r="AS77" s="419">
        <f t="shared" si="23"/>
        <v>0</v>
      </c>
      <c r="AT77" s="401"/>
    </row>
    <row r="78" spans="1:46" x14ac:dyDescent="0.2">
      <c r="A78" s="401"/>
      <c r="B78" s="530" t="s">
        <v>2</v>
      </c>
      <c r="C78" s="778" t="s">
        <v>409</v>
      </c>
      <c r="D78" s="779" t="s">
        <v>410</v>
      </c>
      <c r="E78" s="776">
        <f t="shared" ref="E78:P78" si="39">E79+E80</f>
        <v>0</v>
      </c>
      <c r="F78" s="776">
        <f t="shared" si="39"/>
        <v>0</v>
      </c>
      <c r="G78" s="776">
        <f t="shared" si="39"/>
        <v>0</v>
      </c>
      <c r="H78" s="776">
        <f t="shared" si="39"/>
        <v>0</v>
      </c>
      <c r="I78" s="776">
        <f t="shared" si="39"/>
        <v>0</v>
      </c>
      <c r="J78" s="776">
        <f t="shared" si="39"/>
        <v>0</v>
      </c>
      <c r="K78" s="776">
        <f t="shared" si="39"/>
        <v>0</v>
      </c>
      <c r="L78" s="776">
        <f t="shared" si="39"/>
        <v>0</v>
      </c>
      <c r="M78" s="776">
        <f t="shared" si="39"/>
        <v>0</v>
      </c>
      <c r="N78" s="776">
        <f t="shared" si="39"/>
        <v>0</v>
      </c>
      <c r="O78" s="776">
        <f t="shared" si="39"/>
        <v>0</v>
      </c>
      <c r="P78" s="776">
        <f t="shared" si="39"/>
        <v>0</v>
      </c>
      <c r="Q78" s="780">
        <f t="shared" si="33"/>
        <v>0</v>
      </c>
      <c r="S78" s="530" t="s">
        <v>2</v>
      </c>
      <c r="T78" s="778" t="s">
        <v>409</v>
      </c>
      <c r="U78" s="818"/>
      <c r="V78" s="818"/>
      <c r="W78" s="818"/>
      <c r="X78" s="818"/>
      <c r="Y78" s="818"/>
      <c r="Z78" s="818"/>
      <c r="AA78" s="818"/>
      <c r="AB78" s="818"/>
      <c r="AC78" s="818"/>
      <c r="AD78" s="818"/>
      <c r="AE78" s="818"/>
      <c r="AF78" s="818"/>
      <c r="AG78" s="433">
        <f>+AG79+AG80</f>
        <v>0</v>
      </c>
      <c r="AH78" s="433">
        <f>+AH79+AH80</f>
        <v>0</v>
      </c>
      <c r="AI78" s="433">
        <f>+AI79+AI80</f>
        <v>0</v>
      </c>
      <c r="AJ78" s="433">
        <f t="shared" ref="AJ78:AR78" si="40">+AJ79+AJ80</f>
        <v>0</v>
      </c>
      <c r="AK78" s="433">
        <f t="shared" si="40"/>
        <v>0</v>
      </c>
      <c r="AL78" s="433">
        <f t="shared" si="40"/>
        <v>0</v>
      </c>
      <c r="AM78" s="433">
        <f t="shared" si="40"/>
        <v>0</v>
      </c>
      <c r="AN78" s="433">
        <f t="shared" si="40"/>
        <v>0</v>
      </c>
      <c r="AO78" s="433">
        <f t="shared" si="40"/>
        <v>0</v>
      </c>
      <c r="AP78" s="433">
        <f t="shared" si="40"/>
        <v>0</v>
      </c>
      <c r="AQ78" s="433">
        <f t="shared" si="40"/>
        <v>0</v>
      </c>
      <c r="AR78" s="433">
        <f t="shared" si="40"/>
        <v>0</v>
      </c>
      <c r="AS78" s="419">
        <f t="shared" si="23"/>
        <v>0</v>
      </c>
      <c r="AT78" s="401"/>
    </row>
    <row r="79" spans="1:46" x14ac:dyDescent="0.2">
      <c r="A79" s="401"/>
      <c r="B79" s="774" t="s">
        <v>53</v>
      </c>
      <c r="C79" s="781" t="s">
        <v>570</v>
      </c>
      <c r="D79" s="779" t="s">
        <v>410</v>
      </c>
      <c r="E79" s="752"/>
      <c r="F79" s="752"/>
      <c r="G79" s="752"/>
      <c r="H79" s="752"/>
      <c r="I79" s="752"/>
      <c r="J79" s="752"/>
      <c r="K79" s="752"/>
      <c r="L79" s="752"/>
      <c r="M79" s="752"/>
      <c r="N79" s="752"/>
      <c r="O79" s="752"/>
      <c r="P79" s="752"/>
      <c r="Q79" s="753">
        <f t="shared" si="33"/>
        <v>0</v>
      </c>
      <c r="S79" s="774" t="s">
        <v>53</v>
      </c>
      <c r="T79" s="781" t="s">
        <v>570</v>
      </c>
      <c r="U79" s="440"/>
      <c r="V79" s="440"/>
      <c r="W79" s="440"/>
      <c r="X79" s="440"/>
      <c r="Y79" s="440"/>
      <c r="Z79" s="440"/>
      <c r="AA79" s="440"/>
      <c r="AB79" s="440"/>
      <c r="AC79" s="440"/>
      <c r="AD79" s="440"/>
      <c r="AE79" s="440"/>
      <c r="AF79" s="440"/>
      <c r="AG79" s="416">
        <f>+E79*U79</f>
        <v>0</v>
      </c>
      <c r="AH79" s="416">
        <f t="shared" ref="AH79:AR80" si="41">+F79*V79</f>
        <v>0</v>
      </c>
      <c r="AI79" s="416">
        <f t="shared" si="41"/>
        <v>0</v>
      </c>
      <c r="AJ79" s="416">
        <f t="shared" si="41"/>
        <v>0</v>
      </c>
      <c r="AK79" s="416">
        <f t="shared" si="41"/>
        <v>0</v>
      </c>
      <c r="AL79" s="416">
        <f t="shared" si="41"/>
        <v>0</v>
      </c>
      <c r="AM79" s="416">
        <f t="shared" si="41"/>
        <v>0</v>
      </c>
      <c r="AN79" s="416">
        <f t="shared" si="41"/>
        <v>0</v>
      </c>
      <c r="AO79" s="416">
        <f t="shared" si="41"/>
        <v>0</v>
      </c>
      <c r="AP79" s="416">
        <f t="shared" si="41"/>
        <v>0</v>
      </c>
      <c r="AQ79" s="416">
        <f t="shared" si="41"/>
        <v>0</v>
      </c>
      <c r="AR79" s="416">
        <f t="shared" si="41"/>
        <v>0</v>
      </c>
      <c r="AS79" s="419">
        <f t="shared" si="23"/>
        <v>0</v>
      </c>
      <c r="AT79" s="401"/>
    </row>
    <row r="80" spans="1:46" x14ac:dyDescent="0.2">
      <c r="A80" s="401"/>
      <c r="B80" s="782" t="s">
        <v>54</v>
      </c>
      <c r="C80" s="783" t="s">
        <v>571</v>
      </c>
      <c r="D80" s="784" t="s">
        <v>410</v>
      </c>
      <c r="E80" s="785"/>
      <c r="F80" s="785"/>
      <c r="G80" s="785"/>
      <c r="H80" s="785"/>
      <c r="I80" s="785"/>
      <c r="J80" s="785"/>
      <c r="K80" s="785"/>
      <c r="L80" s="785"/>
      <c r="M80" s="785"/>
      <c r="N80" s="785"/>
      <c r="O80" s="785"/>
      <c r="P80" s="785"/>
      <c r="Q80" s="786">
        <f t="shared" si="33"/>
        <v>0</v>
      </c>
      <c r="S80" s="782" t="s">
        <v>54</v>
      </c>
      <c r="T80" s="783" t="s">
        <v>571</v>
      </c>
      <c r="U80" s="441"/>
      <c r="V80" s="441"/>
      <c r="W80" s="441"/>
      <c r="X80" s="441"/>
      <c r="Y80" s="441"/>
      <c r="Z80" s="441"/>
      <c r="AA80" s="441"/>
      <c r="AB80" s="441"/>
      <c r="AC80" s="441"/>
      <c r="AD80" s="441"/>
      <c r="AE80" s="441"/>
      <c r="AF80" s="441"/>
      <c r="AG80" s="433">
        <f>+E80*U80</f>
        <v>0</v>
      </c>
      <c r="AH80" s="433">
        <f t="shared" si="41"/>
        <v>0</v>
      </c>
      <c r="AI80" s="433">
        <f t="shared" si="41"/>
        <v>0</v>
      </c>
      <c r="AJ80" s="433">
        <f t="shared" si="41"/>
        <v>0</v>
      </c>
      <c r="AK80" s="433">
        <f t="shared" si="41"/>
        <v>0</v>
      </c>
      <c r="AL80" s="433">
        <f t="shared" si="41"/>
        <v>0</v>
      </c>
      <c r="AM80" s="433">
        <f t="shared" si="41"/>
        <v>0</v>
      </c>
      <c r="AN80" s="433">
        <f t="shared" si="41"/>
        <v>0</v>
      </c>
      <c r="AO80" s="433">
        <f t="shared" si="41"/>
        <v>0</v>
      </c>
      <c r="AP80" s="433">
        <f t="shared" si="41"/>
        <v>0</v>
      </c>
      <c r="AQ80" s="433">
        <f t="shared" si="41"/>
        <v>0</v>
      </c>
      <c r="AR80" s="433">
        <f t="shared" si="41"/>
        <v>0</v>
      </c>
      <c r="AS80" s="419">
        <f t="shared" si="23"/>
        <v>0</v>
      </c>
      <c r="AT80" s="401"/>
    </row>
    <row r="81" spans="1:46" x14ac:dyDescent="0.2">
      <c r="A81" s="401"/>
      <c r="B81" s="791"/>
      <c r="C81" s="792" t="s">
        <v>413</v>
      </c>
      <c r="D81" s="793"/>
      <c r="E81" s="793"/>
      <c r="F81" s="793"/>
      <c r="G81" s="793"/>
      <c r="H81" s="793"/>
      <c r="I81" s="793"/>
      <c r="J81" s="793"/>
      <c r="K81" s="793"/>
      <c r="L81" s="793"/>
      <c r="M81" s="793"/>
      <c r="N81" s="793"/>
      <c r="O81" s="793"/>
      <c r="P81" s="793"/>
      <c r="Q81" s="794"/>
      <c r="S81" s="795"/>
      <c r="T81" s="796" t="s">
        <v>413</v>
      </c>
      <c r="U81" s="442"/>
      <c r="V81" s="442"/>
      <c r="W81" s="442"/>
      <c r="X81" s="442"/>
      <c r="Y81" s="442"/>
      <c r="Z81" s="442"/>
      <c r="AA81" s="442"/>
      <c r="AB81" s="442"/>
      <c r="AC81" s="442"/>
      <c r="AD81" s="442"/>
      <c r="AE81" s="442"/>
      <c r="AF81" s="442"/>
      <c r="AG81" s="438">
        <f>+AG82</f>
        <v>0</v>
      </c>
      <c r="AH81" s="438">
        <f t="shared" ref="AH81:AR81" si="42">+AH82</f>
        <v>0</v>
      </c>
      <c r="AI81" s="438">
        <f t="shared" si="42"/>
        <v>0</v>
      </c>
      <c r="AJ81" s="438">
        <f t="shared" si="42"/>
        <v>0</v>
      </c>
      <c r="AK81" s="438">
        <f t="shared" si="42"/>
        <v>0</v>
      </c>
      <c r="AL81" s="438">
        <f t="shared" si="42"/>
        <v>0</v>
      </c>
      <c r="AM81" s="438">
        <f t="shared" si="42"/>
        <v>0</v>
      </c>
      <c r="AN81" s="438">
        <f t="shared" si="42"/>
        <v>0</v>
      </c>
      <c r="AO81" s="438">
        <f t="shared" si="42"/>
        <v>0</v>
      </c>
      <c r="AP81" s="438">
        <f t="shared" si="42"/>
        <v>0</v>
      </c>
      <c r="AQ81" s="438">
        <f t="shared" si="42"/>
        <v>0</v>
      </c>
      <c r="AR81" s="438">
        <f t="shared" si="42"/>
        <v>0</v>
      </c>
      <c r="AS81" s="439">
        <f t="shared" si="23"/>
        <v>0</v>
      </c>
    </row>
    <row r="82" spans="1:46" x14ac:dyDescent="0.2">
      <c r="A82" s="401"/>
      <c r="B82" s="797" t="s">
        <v>0</v>
      </c>
      <c r="C82" s="798" t="s">
        <v>406</v>
      </c>
      <c r="D82" s="761" t="s">
        <v>390</v>
      </c>
      <c r="E82" s="799">
        <f t="shared" ref="E82:P82" si="43">E83+E84</f>
        <v>0</v>
      </c>
      <c r="F82" s="799">
        <f t="shared" si="43"/>
        <v>0</v>
      </c>
      <c r="G82" s="799">
        <f t="shared" si="43"/>
        <v>0</v>
      </c>
      <c r="H82" s="799">
        <f t="shared" si="43"/>
        <v>0</v>
      </c>
      <c r="I82" s="799">
        <f t="shared" si="43"/>
        <v>0</v>
      </c>
      <c r="J82" s="799">
        <f t="shared" si="43"/>
        <v>0</v>
      </c>
      <c r="K82" s="799">
        <f t="shared" si="43"/>
        <v>0</v>
      </c>
      <c r="L82" s="799">
        <f t="shared" si="43"/>
        <v>0</v>
      </c>
      <c r="M82" s="799">
        <f t="shared" si="43"/>
        <v>0</v>
      </c>
      <c r="N82" s="799">
        <f t="shared" si="43"/>
        <v>0</v>
      </c>
      <c r="O82" s="799">
        <f t="shared" si="43"/>
        <v>0</v>
      </c>
      <c r="P82" s="799">
        <f t="shared" si="43"/>
        <v>0</v>
      </c>
      <c r="Q82" s="800">
        <f>SUM(E82:P82)</f>
        <v>0</v>
      </c>
      <c r="S82" s="797" t="s">
        <v>0</v>
      </c>
      <c r="T82" s="798" t="s">
        <v>406</v>
      </c>
      <c r="U82" s="822"/>
      <c r="V82" s="822"/>
      <c r="W82" s="822"/>
      <c r="X82" s="822"/>
      <c r="Y82" s="822"/>
      <c r="Z82" s="822"/>
      <c r="AA82" s="822"/>
      <c r="AB82" s="822"/>
      <c r="AC82" s="822"/>
      <c r="AD82" s="822"/>
      <c r="AE82" s="822"/>
      <c r="AF82" s="822"/>
      <c r="AG82" s="418">
        <f>+AG83+AG84</f>
        <v>0</v>
      </c>
      <c r="AH82" s="418">
        <f>+AH83+AH84</f>
        <v>0</v>
      </c>
      <c r="AI82" s="418">
        <f>+AI83+AI84</f>
        <v>0</v>
      </c>
      <c r="AJ82" s="418">
        <f t="shared" ref="AJ82:AR82" si="44">+AJ83+AJ84</f>
        <v>0</v>
      </c>
      <c r="AK82" s="418">
        <f t="shared" si="44"/>
        <v>0</v>
      </c>
      <c r="AL82" s="418">
        <f t="shared" si="44"/>
        <v>0</v>
      </c>
      <c r="AM82" s="418">
        <f t="shared" si="44"/>
        <v>0</v>
      </c>
      <c r="AN82" s="418">
        <f t="shared" si="44"/>
        <v>0</v>
      </c>
      <c r="AO82" s="418">
        <f t="shared" si="44"/>
        <v>0</v>
      </c>
      <c r="AP82" s="418">
        <f t="shared" si="44"/>
        <v>0</v>
      </c>
      <c r="AQ82" s="418">
        <f t="shared" si="44"/>
        <v>0</v>
      </c>
      <c r="AR82" s="418">
        <f t="shared" si="44"/>
        <v>0</v>
      </c>
      <c r="AS82" s="419">
        <f t="shared" si="23"/>
        <v>0</v>
      </c>
      <c r="AT82" s="401"/>
    </row>
    <row r="83" spans="1:46" x14ac:dyDescent="0.2">
      <c r="A83" s="401"/>
      <c r="B83" s="774" t="s">
        <v>46</v>
      </c>
      <c r="C83" s="777" t="s">
        <v>407</v>
      </c>
      <c r="D83" s="457" t="s">
        <v>390</v>
      </c>
      <c r="E83" s="752"/>
      <c r="F83" s="752"/>
      <c r="G83" s="752"/>
      <c r="H83" s="752"/>
      <c r="I83" s="752"/>
      <c r="J83" s="752"/>
      <c r="K83" s="752"/>
      <c r="L83" s="752"/>
      <c r="M83" s="752"/>
      <c r="N83" s="752"/>
      <c r="O83" s="752"/>
      <c r="P83" s="752"/>
      <c r="Q83" s="753">
        <f>SUM(E83:P83)</f>
        <v>0</v>
      </c>
      <c r="S83" s="774" t="s">
        <v>46</v>
      </c>
      <c r="T83" s="777" t="s">
        <v>407</v>
      </c>
      <c r="U83" s="440"/>
      <c r="V83" s="440"/>
      <c r="W83" s="440"/>
      <c r="X83" s="440"/>
      <c r="Y83" s="440"/>
      <c r="Z83" s="440"/>
      <c r="AA83" s="440"/>
      <c r="AB83" s="440"/>
      <c r="AC83" s="440"/>
      <c r="AD83" s="440"/>
      <c r="AE83" s="440"/>
      <c r="AF83" s="440"/>
      <c r="AG83" s="416">
        <f>+E83*U83</f>
        <v>0</v>
      </c>
      <c r="AH83" s="416">
        <f t="shared" ref="AH83:AR84" si="45">+F83*V83</f>
        <v>0</v>
      </c>
      <c r="AI83" s="416">
        <f t="shared" si="45"/>
        <v>0</v>
      </c>
      <c r="AJ83" s="416">
        <f t="shared" si="45"/>
        <v>0</v>
      </c>
      <c r="AK83" s="416">
        <f t="shared" si="45"/>
        <v>0</v>
      </c>
      <c r="AL83" s="416">
        <f t="shared" si="45"/>
        <v>0</v>
      </c>
      <c r="AM83" s="416">
        <f t="shared" si="45"/>
        <v>0</v>
      </c>
      <c r="AN83" s="416">
        <f t="shared" si="45"/>
        <v>0</v>
      </c>
      <c r="AO83" s="416">
        <f t="shared" si="45"/>
        <v>0</v>
      </c>
      <c r="AP83" s="416">
        <f t="shared" si="45"/>
        <v>0</v>
      </c>
      <c r="AQ83" s="416">
        <f t="shared" si="45"/>
        <v>0</v>
      </c>
      <c r="AR83" s="416">
        <f t="shared" si="45"/>
        <v>0</v>
      </c>
      <c r="AS83" s="419">
        <f t="shared" si="23"/>
        <v>0</v>
      </c>
      <c r="AT83" s="401"/>
    </row>
    <row r="84" spans="1:46" x14ac:dyDescent="0.2">
      <c r="A84" s="401"/>
      <c r="B84" s="782" t="s">
        <v>47</v>
      </c>
      <c r="C84" s="801" t="s">
        <v>408</v>
      </c>
      <c r="D84" s="784" t="s">
        <v>390</v>
      </c>
      <c r="E84" s="785"/>
      <c r="F84" s="785"/>
      <c r="G84" s="785"/>
      <c r="H84" s="785"/>
      <c r="I84" s="785"/>
      <c r="J84" s="785"/>
      <c r="K84" s="785"/>
      <c r="L84" s="785"/>
      <c r="M84" s="785"/>
      <c r="N84" s="785"/>
      <c r="O84" s="785"/>
      <c r="P84" s="785"/>
      <c r="Q84" s="786">
        <f>SUM(E84:P84)</f>
        <v>0</v>
      </c>
      <c r="S84" s="782" t="s">
        <v>47</v>
      </c>
      <c r="T84" s="801" t="s">
        <v>408</v>
      </c>
      <c r="U84" s="441"/>
      <c r="V84" s="441"/>
      <c r="W84" s="441"/>
      <c r="X84" s="441"/>
      <c r="Y84" s="441"/>
      <c r="Z84" s="441"/>
      <c r="AA84" s="441"/>
      <c r="AB84" s="441"/>
      <c r="AC84" s="441"/>
      <c r="AD84" s="441"/>
      <c r="AE84" s="441"/>
      <c r="AF84" s="441"/>
      <c r="AG84" s="416">
        <f>+E84*U84</f>
        <v>0</v>
      </c>
      <c r="AH84" s="416">
        <f t="shared" si="45"/>
        <v>0</v>
      </c>
      <c r="AI84" s="416">
        <f t="shared" si="45"/>
        <v>0</v>
      </c>
      <c r="AJ84" s="416">
        <f t="shared" si="45"/>
        <v>0</v>
      </c>
      <c r="AK84" s="416">
        <f t="shared" si="45"/>
        <v>0</v>
      </c>
      <c r="AL84" s="416">
        <f t="shared" si="45"/>
        <v>0</v>
      </c>
      <c r="AM84" s="416">
        <f t="shared" si="45"/>
        <v>0</v>
      </c>
      <c r="AN84" s="416">
        <f t="shared" si="45"/>
        <v>0</v>
      </c>
      <c r="AO84" s="416">
        <f t="shared" si="45"/>
        <v>0</v>
      </c>
      <c r="AP84" s="416">
        <f t="shared" si="45"/>
        <v>0</v>
      </c>
      <c r="AQ84" s="416">
        <f t="shared" si="45"/>
        <v>0</v>
      </c>
      <c r="AR84" s="416">
        <f t="shared" si="45"/>
        <v>0</v>
      </c>
      <c r="AS84" s="419">
        <f t="shared" si="23"/>
        <v>0</v>
      </c>
      <c r="AT84" s="401"/>
    </row>
    <row r="85" spans="1:46" x14ac:dyDescent="0.2">
      <c r="A85" s="401"/>
      <c r="B85" s="791"/>
      <c r="C85" s="792" t="s">
        <v>414</v>
      </c>
      <c r="D85" s="793"/>
      <c r="E85" s="793"/>
      <c r="F85" s="793"/>
      <c r="G85" s="793"/>
      <c r="H85" s="793"/>
      <c r="I85" s="793"/>
      <c r="J85" s="793"/>
      <c r="K85" s="793"/>
      <c r="L85" s="793"/>
      <c r="M85" s="793"/>
      <c r="N85" s="793"/>
      <c r="O85" s="793"/>
      <c r="P85" s="793"/>
      <c r="Q85" s="794"/>
      <c r="S85" s="795"/>
      <c r="T85" s="796" t="s">
        <v>414</v>
      </c>
      <c r="U85" s="443"/>
      <c r="V85" s="443"/>
      <c r="W85" s="443"/>
      <c r="X85" s="443"/>
      <c r="Y85" s="443"/>
      <c r="Z85" s="443"/>
      <c r="AA85" s="443"/>
      <c r="AB85" s="443"/>
      <c r="AC85" s="443"/>
      <c r="AD85" s="443"/>
      <c r="AE85" s="443"/>
      <c r="AF85" s="443"/>
      <c r="AG85" s="421">
        <f>+AG86+AG89</f>
        <v>0</v>
      </c>
      <c r="AH85" s="421">
        <f>+AH86+AH89</f>
        <v>0</v>
      </c>
      <c r="AI85" s="421">
        <f>+AI86+AI89</f>
        <v>0</v>
      </c>
      <c r="AJ85" s="421">
        <f t="shared" ref="AJ85:AR85" si="46">+AJ86+AJ89</f>
        <v>0</v>
      </c>
      <c r="AK85" s="421">
        <f t="shared" si="46"/>
        <v>0</v>
      </c>
      <c r="AL85" s="421">
        <f t="shared" si="46"/>
        <v>0</v>
      </c>
      <c r="AM85" s="421">
        <f t="shared" si="46"/>
        <v>0</v>
      </c>
      <c r="AN85" s="421">
        <f t="shared" si="46"/>
        <v>0</v>
      </c>
      <c r="AO85" s="421">
        <f t="shared" si="46"/>
        <v>0</v>
      </c>
      <c r="AP85" s="421">
        <f t="shared" si="46"/>
        <v>0</v>
      </c>
      <c r="AQ85" s="421">
        <f t="shared" si="46"/>
        <v>0</v>
      </c>
      <c r="AR85" s="421">
        <f t="shared" si="46"/>
        <v>0</v>
      </c>
      <c r="AS85" s="439">
        <f t="shared" si="23"/>
        <v>0</v>
      </c>
      <c r="AT85" s="401"/>
    </row>
    <row r="86" spans="1:46" x14ac:dyDescent="0.2">
      <c r="A86" s="401"/>
      <c r="B86" s="797" t="s">
        <v>0</v>
      </c>
      <c r="C86" s="798" t="s">
        <v>406</v>
      </c>
      <c r="D86" s="761" t="s">
        <v>390</v>
      </c>
      <c r="E86" s="799">
        <f t="shared" ref="E86:P86" si="47">E87+E88</f>
        <v>0</v>
      </c>
      <c r="F86" s="799">
        <f t="shared" si="47"/>
        <v>0</v>
      </c>
      <c r="G86" s="799">
        <f t="shared" si="47"/>
        <v>0</v>
      </c>
      <c r="H86" s="799">
        <f t="shared" si="47"/>
        <v>0</v>
      </c>
      <c r="I86" s="799">
        <f t="shared" si="47"/>
        <v>0</v>
      </c>
      <c r="J86" s="799">
        <f t="shared" si="47"/>
        <v>0</v>
      </c>
      <c r="K86" s="799">
        <f t="shared" si="47"/>
        <v>0</v>
      </c>
      <c r="L86" s="799">
        <f t="shared" si="47"/>
        <v>0</v>
      </c>
      <c r="M86" s="799">
        <f t="shared" si="47"/>
        <v>0</v>
      </c>
      <c r="N86" s="799">
        <f t="shared" si="47"/>
        <v>0</v>
      </c>
      <c r="O86" s="799">
        <f t="shared" si="47"/>
        <v>0</v>
      </c>
      <c r="P86" s="799">
        <f t="shared" si="47"/>
        <v>0</v>
      </c>
      <c r="Q86" s="800">
        <f t="shared" ref="Q86:Q91" si="48">SUM(E86:P86)</f>
        <v>0</v>
      </c>
      <c r="S86" s="797" t="s">
        <v>0</v>
      </c>
      <c r="T86" s="798" t="s">
        <v>406</v>
      </c>
      <c r="U86" s="823"/>
      <c r="V86" s="823"/>
      <c r="W86" s="823"/>
      <c r="X86" s="823"/>
      <c r="Y86" s="823"/>
      <c r="Z86" s="823"/>
      <c r="AA86" s="823"/>
      <c r="AB86" s="823"/>
      <c r="AC86" s="823"/>
      <c r="AD86" s="823"/>
      <c r="AE86" s="823"/>
      <c r="AF86" s="823"/>
      <c r="AG86" s="416">
        <f>+AG87+AG88</f>
        <v>0</v>
      </c>
      <c r="AH86" s="416">
        <f>+AH87+AH88</f>
        <v>0</v>
      </c>
      <c r="AI86" s="416">
        <f>+AI87+AI88</f>
        <v>0</v>
      </c>
      <c r="AJ86" s="416">
        <f t="shared" ref="AJ86:AR86" si="49">+AJ87+AJ88</f>
        <v>0</v>
      </c>
      <c r="AK86" s="416">
        <f t="shared" si="49"/>
        <v>0</v>
      </c>
      <c r="AL86" s="416">
        <f t="shared" si="49"/>
        <v>0</v>
      </c>
      <c r="AM86" s="416">
        <f t="shared" si="49"/>
        <v>0</v>
      </c>
      <c r="AN86" s="416">
        <f t="shared" si="49"/>
        <v>0</v>
      </c>
      <c r="AO86" s="416">
        <f t="shared" si="49"/>
        <v>0</v>
      </c>
      <c r="AP86" s="416">
        <f t="shared" si="49"/>
        <v>0</v>
      </c>
      <c r="AQ86" s="416">
        <f t="shared" si="49"/>
        <v>0</v>
      </c>
      <c r="AR86" s="416">
        <f t="shared" si="49"/>
        <v>0</v>
      </c>
      <c r="AS86" s="419">
        <f t="shared" si="23"/>
        <v>0</v>
      </c>
      <c r="AT86" s="401"/>
    </row>
    <row r="87" spans="1:46" x14ac:dyDescent="0.2">
      <c r="A87" s="401"/>
      <c r="B87" s="774" t="s">
        <v>46</v>
      </c>
      <c r="C87" s="777" t="s">
        <v>407</v>
      </c>
      <c r="D87" s="457" t="s">
        <v>390</v>
      </c>
      <c r="E87" s="752"/>
      <c r="F87" s="752"/>
      <c r="G87" s="752"/>
      <c r="H87" s="752"/>
      <c r="I87" s="752"/>
      <c r="J87" s="752"/>
      <c r="K87" s="752"/>
      <c r="L87" s="752"/>
      <c r="M87" s="752"/>
      <c r="N87" s="802"/>
      <c r="O87" s="752"/>
      <c r="P87" s="752"/>
      <c r="Q87" s="753">
        <f t="shared" si="48"/>
        <v>0</v>
      </c>
      <c r="S87" s="774" t="s">
        <v>46</v>
      </c>
      <c r="T87" s="777" t="s">
        <v>407</v>
      </c>
      <c r="U87" s="440"/>
      <c r="V87" s="440"/>
      <c r="W87" s="440"/>
      <c r="X87" s="440"/>
      <c r="Y87" s="440"/>
      <c r="Z87" s="440"/>
      <c r="AA87" s="440"/>
      <c r="AB87" s="440"/>
      <c r="AC87" s="440"/>
      <c r="AD87" s="440"/>
      <c r="AE87" s="440"/>
      <c r="AF87" s="440"/>
      <c r="AG87" s="416">
        <f>+E87*U87</f>
        <v>0</v>
      </c>
      <c r="AH87" s="416">
        <f t="shared" ref="AH87:AR88" si="50">+F87*V87</f>
        <v>0</v>
      </c>
      <c r="AI87" s="416">
        <f t="shared" si="50"/>
        <v>0</v>
      </c>
      <c r="AJ87" s="416">
        <f t="shared" si="50"/>
        <v>0</v>
      </c>
      <c r="AK87" s="416">
        <f t="shared" si="50"/>
        <v>0</v>
      </c>
      <c r="AL87" s="416">
        <f t="shared" si="50"/>
        <v>0</v>
      </c>
      <c r="AM87" s="416">
        <f t="shared" si="50"/>
        <v>0</v>
      </c>
      <c r="AN87" s="416">
        <f t="shared" si="50"/>
        <v>0</v>
      </c>
      <c r="AO87" s="416">
        <f t="shared" si="50"/>
        <v>0</v>
      </c>
      <c r="AP87" s="416">
        <f t="shared" si="50"/>
        <v>0</v>
      </c>
      <c r="AQ87" s="416">
        <f t="shared" si="50"/>
        <v>0</v>
      </c>
      <c r="AR87" s="416">
        <f t="shared" si="50"/>
        <v>0</v>
      </c>
      <c r="AS87" s="419">
        <f t="shared" si="23"/>
        <v>0</v>
      </c>
    </row>
    <row r="88" spans="1:46" x14ac:dyDescent="0.2">
      <c r="A88" s="401"/>
      <c r="B88" s="774" t="s">
        <v>47</v>
      </c>
      <c r="C88" s="777" t="s">
        <v>408</v>
      </c>
      <c r="D88" s="457" t="s">
        <v>390</v>
      </c>
      <c r="E88" s="752"/>
      <c r="F88" s="752"/>
      <c r="G88" s="752"/>
      <c r="H88" s="752"/>
      <c r="I88" s="752"/>
      <c r="J88" s="752"/>
      <c r="K88" s="752"/>
      <c r="L88" s="752"/>
      <c r="M88" s="752"/>
      <c r="N88" s="802"/>
      <c r="O88" s="752"/>
      <c r="P88" s="752"/>
      <c r="Q88" s="753">
        <f t="shared" si="48"/>
        <v>0</v>
      </c>
      <c r="S88" s="774" t="s">
        <v>47</v>
      </c>
      <c r="T88" s="777" t="s">
        <v>408</v>
      </c>
      <c r="U88" s="440"/>
      <c r="V88" s="440"/>
      <c r="W88" s="440"/>
      <c r="X88" s="440"/>
      <c r="Y88" s="440"/>
      <c r="Z88" s="440"/>
      <c r="AA88" s="440"/>
      <c r="AB88" s="440"/>
      <c r="AC88" s="440"/>
      <c r="AD88" s="440"/>
      <c r="AE88" s="440"/>
      <c r="AF88" s="440"/>
      <c r="AG88" s="416">
        <f>+E88*U88</f>
        <v>0</v>
      </c>
      <c r="AH88" s="416">
        <f t="shared" si="50"/>
        <v>0</v>
      </c>
      <c r="AI88" s="416">
        <f t="shared" si="50"/>
        <v>0</v>
      </c>
      <c r="AJ88" s="416">
        <f t="shared" si="50"/>
        <v>0</v>
      </c>
      <c r="AK88" s="416">
        <f t="shared" si="50"/>
        <v>0</v>
      </c>
      <c r="AL88" s="416">
        <f t="shared" si="50"/>
        <v>0</v>
      </c>
      <c r="AM88" s="416">
        <f t="shared" si="50"/>
        <v>0</v>
      </c>
      <c r="AN88" s="416">
        <f t="shared" si="50"/>
        <v>0</v>
      </c>
      <c r="AO88" s="416">
        <f t="shared" si="50"/>
        <v>0</v>
      </c>
      <c r="AP88" s="416">
        <f t="shared" si="50"/>
        <v>0</v>
      </c>
      <c r="AQ88" s="416">
        <f t="shared" si="50"/>
        <v>0</v>
      </c>
      <c r="AR88" s="416">
        <f t="shared" si="50"/>
        <v>0</v>
      </c>
      <c r="AS88" s="419">
        <f t="shared" si="23"/>
        <v>0</v>
      </c>
      <c r="AT88" s="401"/>
    </row>
    <row r="89" spans="1:46" x14ac:dyDescent="0.2">
      <c r="A89" s="401"/>
      <c r="B89" s="530" t="s">
        <v>1</v>
      </c>
      <c r="C89" s="778" t="s">
        <v>409</v>
      </c>
      <c r="D89" s="779" t="s">
        <v>410</v>
      </c>
      <c r="E89" s="776">
        <f t="shared" ref="E89:P89" si="51">E90+E91</f>
        <v>0</v>
      </c>
      <c r="F89" s="776">
        <f t="shared" si="51"/>
        <v>0</v>
      </c>
      <c r="G89" s="776">
        <f t="shared" si="51"/>
        <v>0</v>
      </c>
      <c r="H89" s="776">
        <f t="shared" si="51"/>
        <v>0</v>
      </c>
      <c r="I89" s="776">
        <f t="shared" si="51"/>
        <v>0</v>
      </c>
      <c r="J89" s="776">
        <f t="shared" si="51"/>
        <v>0</v>
      </c>
      <c r="K89" s="776">
        <f t="shared" si="51"/>
        <v>0</v>
      </c>
      <c r="L89" s="776">
        <f t="shared" si="51"/>
        <v>0</v>
      </c>
      <c r="M89" s="776">
        <f t="shared" si="51"/>
        <v>0</v>
      </c>
      <c r="N89" s="776">
        <f t="shared" si="51"/>
        <v>0</v>
      </c>
      <c r="O89" s="776">
        <f t="shared" si="51"/>
        <v>0</v>
      </c>
      <c r="P89" s="776">
        <f t="shared" si="51"/>
        <v>0</v>
      </c>
      <c r="Q89" s="780">
        <f t="shared" si="48"/>
        <v>0</v>
      </c>
      <c r="S89" s="530" t="s">
        <v>1</v>
      </c>
      <c r="T89" s="778" t="s">
        <v>409</v>
      </c>
      <c r="U89" s="818"/>
      <c r="V89" s="818"/>
      <c r="W89" s="818"/>
      <c r="X89" s="818"/>
      <c r="Y89" s="818"/>
      <c r="Z89" s="818"/>
      <c r="AA89" s="818"/>
      <c r="AB89" s="818"/>
      <c r="AC89" s="818"/>
      <c r="AD89" s="818"/>
      <c r="AE89" s="818"/>
      <c r="AF89" s="818"/>
      <c r="AG89" s="433">
        <f>+AG90+AG91</f>
        <v>0</v>
      </c>
      <c r="AH89" s="433">
        <f>+AH90+AH91</f>
        <v>0</v>
      </c>
      <c r="AI89" s="433">
        <f>+AI90+AI91</f>
        <v>0</v>
      </c>
      <c r="AJ89" s="433">
        <f t="shared" ref="AJ89:AR89" si="52">+AJ90+AJ91</f>
        <v>0</v>
      </c>
      <c r="AK89" s="433">
        <f t="shared" si="52"/>
        <v>0</v>
      </c>
      <c r="AL89" s="433">
        <f t="shared" si="52"/>
        <v>0</v>
      </c>
      <c r="AM89" s="433">
        <f t="shared" si="52"/>
        <v>0</v>
      </c>
      <c r="AN89" s="433">
        <f t="shared" si="52"/>
        <v>0</v>
      </c>
      <c r="AO89" s="433">
        <f t="shared" si="52"/>
        <v>0</v>
      </c>
      <c r="AP89" s="433">
        <f t="shared" si="52"/>
        <v>0</v>
      </c>
      <c r="AQ89" s="433">
        <f t="shared" si="52"/>
        <v>0</v>
      </c>
      <c r="AR89" s="433">
        <f t="shared" si="52"/>
        <v>0</v>
      </c>
      <c r="AS89" s="419">
        <f t="shared" si="23"/>
        <v>0</v>
      </c>
      <c r="AT89" s="401"/>
    </row>
    <row r="90" spans="1:46" x14ac:dyDescent="0.2">
      <c r="A90" s="401"/>
      <c r="B90" s="774" t="s">
        <v>49</v>
      </c>
      <c r="C90" s="781" t="s">
        <v>570</v>
      </c>
      <c r="D90" s="779" t="s">
        <v>410</v>
      </c>
      <c r="E90" s="752"/>
      <c r="F90" s="752"/>
      <c r="G90" s="752"/>
      <c r="H90" s="752"/>
      <c r="I90" s="752"/>
      <c r="J90" s="752"/>
      <c r="K90" s="752"/>
      <c r="L90" s="752"/>
      <c r="M90" s="752"/>
      <c r="N90" s="752"/>
      <c r="O90" s="752"/>
      <c r="P90" s="752"/>
      <c r="Q90" s="753">
        <f t="shared" si="48"/>
        <v>0</v>
      </c>
      <c r="S90" s="774" t="s">
        <v>49</v>
      </c>
      <c r="T90" s="781" t="s">
        <v>570</v>
      </c>
      <c r="U90" s="440"/>
      <c r="V90" s="440"/>
      <c r="W90" s="440"/>
      <c r="X90" s="440"/>
      <c r="Y90" s="440"/>
      <c r="Z90" s="440"/>
      <c r="AA90" s="440"/>
      <c r="AB90" s="440"/>
      <c r="AC90" s="440"/>
      <c r="AD90" s="440"/>
      <c r="AE90" s="440"/>
      <c r="AF90" s="440"/>
      <c r="AG90" s="416">
        <f>+E90*U90</f>
        <v>0</v>
      </c>
      <c r="AH90" s="416">
        <f t="shared" ref="AH90:AR91" si="53">+F90*V90</f>
        <v>0</v>
      </c>
      <c r="AI90" s="416">
        <f t="shared" si="53"/>
        <v>0</v>
      </c>
      <c r="AJ90" s="416">
        <f t="shared" si="53"/>
        <v>0</v>
      </c>
      <c r="AK90" s="416">
        <f t="shared" si="53"/>
        <v>0</v>
      </c>
      <c r="AL90" s="416">
        <f t="shared" si="53"/>
        <v>0</v>
      </c>
      <c r="AM90" s="416">
        <f t="shared" si="53"/>
        <v>0</v>
      </c>
      <c r="AN90" s="416">
        <f t="shared" si="53"/>
        <v>0</v>
      </c>
      <c r="AO90" s="416">
        <f t="shared" si="53"/>
        <v>0</v>
      </c>
      <c r="AP90" s="416">
        <f t="shared" si="53"/>
        <v>0</v>
      </c>
      <c r="AQ90" s="416">
        <f t="shared" si="53"/>
        <v>0</v>
      </c>
      <c r="AR90" s="416">
        <f t="shared" si="53"/>
        <v>0</v>
      </c>
      <c r="AS90" s="419">
        <f t="shared" si="23"/>
        <v>0</v>
      </c>
      <c r="AT90" s="401"/>
    </row>
    <row r="91" spans="1:46" x14ac:dyDescent="0.2">
      <c r="A91" s="401"/>
      <c r="B91" s="782" t="s">
        <v>50</v>
      </c>
      <c r="C91" s="783" t="s">
        <v>571</v>
      </c>
      <c r="D91" s="784" t="s">
        <v>410</v>
      </c>
      <c r="E91" s="785"/>
      <c r="F91" s="785"/>
      <c r="G91" s="785"/>
      <c r="H91" s="785"/>
      <c r="I91" s="785"/>
      <c r="J91" s="785"/>
      <c r="K91" s="785"/>
      <c r="L91" s="785"/>
      <c r="M91" s="785"/>
      <c r="N91" s="785"/>
      <c r="O91" s="785"/>
      <c r="P91" s="785"/>
      <c r="Q91" s="786">
        <f t="shared" si="48"/>
        <v>0</v>
      </c>
      <c r="S91" s="782" t="s">
        <v>50</v>
      </c>
      <c r="T91" s="783" t="s">
        <v>571</v>
      </c>
      <c r="U91" s="441"/>
      <c r="V91" s="441"/>
      <c r="W91" s="441"/>
      <c r="X91" s="441"/>
      <c r="Y91" s="441"/>
      <c r="Z91" s="441"/>
      <c r="AA91" s="441"/>
      <c r="AB91" s="441"/>
      <c r="AC91" s="441"/>
      <c r="AD91" s="441"/>
      <c r="AE91" s="441"/>
      <c r="AF91" s="441"/>
      <c r="AG91" s="416">
        <f>+E91*U91</f>
        <v>0</v>
      </c>
      <c r="AH91" s="416">
        <f t="shared" si="53"/>
        <v>0</v>
      </c>
      <c r="AI91" s="416">
        <f t="shared" si="53"/>
        <v>0</v>
      </c>
      <c r="AJ91" s="416">
        <f t="shared" si="53"/>
        <v>0</v>
      </c>
      <c r="AK91" s="416">
        <f t="shared" si="53"/>
        <v>0</v>
      </c>
      <c r="AL91" s="416">
        <f t="shared" si="53"/>
        <v>0</v>
      </c>
      <c r="AM91" s="416">
        <f t="shared" si="53"/>
        <v>0</v>
      </c>
      <c r="AN91" s="416">
        <f t="shared" si="53"/>
        <v>0</v>
      </c>
      <c r="AO91" s="416">
        <f t="shared" si="53"/>
        <v>0</v>
      </c>
      <c r="AP91" s="416">
        <f t="shared" si="53"/>
        <v>0</v>
      </c>
      <c r="AQ91" s="416">
        <f t="shared" si="53"/>
        <v>0</v>
      </c>
      <c r="AR91" s="416">
        <f t="shared" si="53"/>
        <v>0</v>
      </c>
      <c r="AS91" s="419">
        <f t="shared" si="23"/>
        <v>0</v>
      </c>
      <c r="AT91" s="401"/>
    </row>
    <row r="92" spans="1:46" x14ac:dyDescent="0.2">
      <c r="A92" s="401"/>
      <c r="B92" s="787"/>
      <c r="C92" s="788" t="s">
        <v>415</v>
      </c>
      <c r="D92" s="789"/>
      <c r="E92" s="789"/>
      <c r="F92" s="789"/>
      <c r="G92" s="789"/>
      <c r="H92" s="789"/>
      <c r="I92" s="789"/>
      <c r="J92" s="789"/>
      <c r="K92" s="789"/>
      <c r="L92" s="789"/>
      <c r="M92" s="789"/>
      <c r="N92" s="789"/>
      <c r="O92" s="789"/>
      <c r="P92" s="789"/>
      <c r="Q92" s="790"/>
      <c r="S92" s="787"/>
      <c r="T92" s="788" t="s">
        <v>415</v>
      </c>
      <c r="U92" s="821"/>
      <c r="V92" s="821"/>
      <c r="W92" s="821"/>
      <c r="X92" s="821"/>
      <c r="Y92" s="821"/>
      <c r="Z92" s="821"/>
      <c r="AA92" s="821"/>
      <c r="AB92" s="821"/>
      <c r="AC92" s="821"/>
      <c r="AD92" s="821"/>
      <c r="AE92" s="821"/>
      <c r="AF92" s="821"/>
      <c r="AG92" s="438">
        <f>+AG93+AG96+AG99</f>
        <v>0</v>
      </c>
      <c r="AH92" s="438">
        <f>+AH93+AH96+AH99</f>
        <v>0</v>
      </c>
      <c r="AI92" s="438">
        <f>+AI93+AI96+AI99</f>
        <v>0</v>
      </c>
      <c r="AJ92" s="438">
        <f t="shared" ref="AJ92:AR92" si="54">+AJ93+AJ96+AJ99</f>
        <v>0</v>
      </c>
      <c r="AK92" s="438">
        <f t="shared" si="54"/>
        <v>0</v>
      </c>
      <c r="AL92" s="438">
        <f t="shared" si="54"/>
        <v>0</v>
      </c>
      <c r="AM92" s="438">
        <f t="shared" si="54"/>
        <v>0</v>
      </c>
      <c r="AN92" s="438">
        <f t="shared" si="54"/>
        <v>0</v>
      </c>
      <c r="AO92" s="438">
        <f t="shared" si="54"/>
        <v>0</v>
      </c>
      <c r="AP92" s="438">
        <f t="shared" si="54"/>
        <v>0</v>
      </c>
      <c r="AQ92" s="438">
        <f t="shared" si="54"/>
        <v>0</v>
      </c>
      <c r="AR92" s="438">
        <f t="shared" si="54"/>
        <v>0</v>
      </c>
      <c r="AS92" s="439">
        <f t="shared" si="23"/>
        <v>0</v>
      </c>
      <c r="AT92" s="401"/>
    </row>
    <row r="93" spans="1:46" x14ac:dyDescent="0.2">
      <c r="A93" s="401"/>
      <c r="B93" s="772" t="s">
        <v>0</v>
      </c>
      <c r="C93" s="773" t="s">
        <v>402</v>
      </c>
      <c r="D93" s="748" t="s">
        <v>403</v>
      </c>
      <c r="E93" s="749">
        <f t="shared" ref="E93:P93" si="55">+E94+E95</f>
        <v>0</v>
      </c>
      <c r="F93" s="749">
        <f t="shared" si="55"/>
        <v>0</v>
      </c>
      <c r="G93" s="749">
        <f t="shared" si="55"/>
        <v>0</v>
      </c>
      <c r="H93" s="749">
        <f t="shared" si="55"/>
        <v>0</v>
      </c>
      <c r="I93" s="749">
        <f t="shared" si="55"/>
        <v>0</v>
      </c>
      <c r="J93" s="749">
        <f t="shared" si="55"/>
        <v>0</v>
      </c>
      <c r="K93" s="749">
        <f t="shared" si="55"/>
        <v>0</v>
      </c>
      <c r="L93" s="749">
        <f t="shared" si="55"/>
        <v>0</v>
      </c>
      <c r="M93" s="749">
        <f t="shared" si="55"/>
        <v>0</v>
      </c>
      <c r="N93" s="749">
        <f t="shared" si="55"/>
        <v>0</v>
      </c>
      <c r="O93" s="749">
        <f t="shared" si="55"/>
        <v>0</v>
      </c>
      <c r="P93" s="749">
        <f t="shared" si="55"/>
        <v>0</v>
      </c>
      <c r="Q93" s="750">
        <f t="shared" ref="Q93:Q101" si="56">SUM(E93:P93)</f>
        <v>0</v>
      </c>
      <c r="S93" s="772" t="s">
        <v>0</v>
      </c>
      <c r="T93" s="773" t="s">
        <v>402</v>
      </c>
      <c r="U93" s="819"/>
      <c r="V93" s="819"/>
      <c r="W93" s="819"/>
      <c r="X93" s="819"/>
      <c r="Y93" s="819"/>
      <c r="Z93" s="819"/>
      <c r="AA93" s="819"/>
      <c r="AB93" s="819"/>
      <c r="AC93" s="819"/>
      <c r="AD93" s="819"/>
      <c r="AE93" s="819"/>
      <c r="AF93" s="819"/>
      <c r="AG93" s="418">
        <f>SUM(AG94:AG95)</f>
        <v>0</v>
      </c>
      <c r="AH93" s="418">
        <f>SUM(AH94:AH95)</f>
        <v>0</v>
      </c>
      <c r="AI93" s="418">
        <f>SUM(AI94:AI95)</f>
        <v>0</v>
      </c>
      <c r="AJ93" s="418">
        <f t="shared" ref="AJ93:AR93" si="57">SUM(AJ94:AJ95)</f>
        <v>0</v>
      </c>
      <c r="AK93" s="418">
        <f t="shared" si="57"/>
        <v>0</v>
      </c>
      <c r="AL93" s="418">
        <f t="shared" si="57"/>
        <v>0</v>
      </c>
      <c r="AM93" s="418">
        <f t="shared" si="57"/>
        <v>0</v>
      </c>
      <c r="AN93" s="418">
        <f t="shared" si="57"/>
        <v>0</v>
      </c>
      <c r="AO93" s="418">
        <f t="shared" si="57"/>
        <v>0</v>
      </c>
      <c r="AP93" s="418">
        <f t="shared" si="57"/>
        <v>0</v>
      </c>
      <c r="AQ93" s="418">
        <f t="shared" si="57"/>
        <v>0</v>
      </c>
      <c r="AR93" s="418">
        <f t="shared" si="57"/>
        <v>0</v>
      </c>
      <c r="AS93" s="419">
        <f t="shared" si="23"/>
        <v>0</v>
      </c>
    </row>
    <row r="94" spans="1:46" x14ac:dyDescent="0.2">
      <c r="A94" s="401"/>
      <c r="B94" s="774" t="s">
        <v>46</v>
      </c>
      <c r="C94" s="775" t="s">
        <v>404</v>
      </c>
      <c r="D94" s="457" t="s">
        <v>403</v>
      </c>
      <c r="E94" s="752"/>
      <c r="F94" s="752"/>
      <c r="G94" s="752"/>
      <c r="H94" s="752"/>
      <c r="I94" s="752"/>
      <c r="J94" s="752"/>
      <c r="K94" s="752"/>
      <c r="L94" s="752"/>
      <c r="M94" s="752"/>
      <c r="N94" s="752"/>
      <c r="O94" s="752"/>
      <c r="P94" s="752"/>
      <c r="Q94" s="753">
        <f t="shared" si="56"/>
        <v>0</v>
      </c>
      <c r="S94" s="774" t="s">
        <v>46</v>
      </c>
      <c r="T94" s="775" t="s">
        <v>404</v>
      </c>
      <c r="U94" s="440"/>
      <c r="V94" s="440"/>
      <c r="W94" s="440"/>
      <c r="X94" s="440"/>
      <c r="Y94" s="440"/>
      <c r="Z94" s="440"/>
      <c r="AA94" s="440"/>
      <c r="AB94" s="440"/>
      <c r="AC94" s="440"/>
      <c r="AD94" s="440"/>
      <c r="AE94" s="440"/>
      <c r="AF94" s="440"/>
      <c r="AG94" s="416">
        <f>+E94*U94</f>
        <v>0</v>
      </c>
      <c r="AH94" s="416">
        <f t="shared" ref="AH94:AR95" si="58">+F94*V94</f>
        <v>0</v>
      </c>
      <c r="AI94" s="416">
        <f t="shared" si="58"/>
        <v>0</v>
      </c>
      <c r="AJ94" s="416">
        <f t="shared" si="58"/>
        <v>0</v>
      </c>
      <c r="AK94" s="416">
        <f t="shared" si="58"/>
        <v>0</v>
      </c>
      <c r="AL94" s="416">
        <f t="shared" si="58"/>
        <v>0</v>
      </c>
      <c r="AM94" s="416">
        <f t="shared" si="58"/>
        <v>0</v>
      </c>
      <c r="AN94" s="416">
        <f t="shared" si="58"/>
        <v>0</v>
      </c>
      <c r="AO94" s="416">
        <f t="shared" si="58"/>
        <v>0</v>
      </c>
      <c r="AP94" s="416">
        <f t="shared" si="58"/>
        <v>0</v>
      </c>
      <c r="AQ94" s="416">
        <f t="shared" si="58"/>
        <v>0</v>
      </c>
      <c r="AR94" s="416">
        <f t="shared" si="58"/>
        <v>0</v>
      </c>
      <c r="AS94" s="419">
        <f t="shared" si="23"/>
        <v>0</v>
      </c>
      <c r="AT94" s="401"/>
    </row>
    <row r="95" spans="1:46" x14ac:dyDescent="0.2">
      <c r="A95" s="401"/>
      <c r="B95" s="774" t="s">
        <v>47</v>
      </c>
      <c r="C95" s="775" t="s">
        <v>405</v>
      </c>
      <c r="D95" s="457" t="s">
        <v>403</v>
      </c>
      <c r="E95" s="752"/>
      <c r="F95" s="752"/>
      <c r="G95" s="752"/>
      <c r="H95" s="752"/>
      <c r="I95" s="752"/>
      <c r="J95" s="752"/>
      <c r="K95" s="752"/>
      <c r="L95" s="752"/>
      <c r="M95" s="752"/>
      <c r="N95" s="752"/>
      <c r="O95" s="752"/>
      <c r="P95" s="752"/>
      <c r="Q95" s="753">
        <f t="shared" si="56"/>
        <v>0</v>
      </c>
      <c r="S95" s="774" t="s">
        <v>47</v>
      </c>
      <c r="T95" s="775" t="s">
        <v>405</v>
      </c>
      <c r="U95" s="440"/>
      <c r="V95" s="440"/>
      <c r="W95" s="440"/>
      <c r="X95" s="440"/>
      <c r="Y95" s="440"/>
      <c r="Z95" s="440"/>
      <c r="AA95" s="440"/>
      <c r="AB95" s="440"/>
      <c r="AC95" s="440"/>
      <c r="AD95" s="440"/>
      <c r="AE95" s="440"/>
      <c r="AF95" s="440"/>
      <c r="AG95" s="416">
        <f>+E95*U95</f>
        <v>0</v>
      </c>
      <c r="AH95" s="416">
        <f t="shared" si="58"/>
        <v>0</v>
      </c>
      <c r="AI95" s="416">
        <f t="shared" si="58"/>
        <v>0</v>
      </c>
      <c r="AJ95" s="416">
        <f t="shared" si="58"/>
        <v>0</v>
      </c>
      <c r="AK95" s="416">
        <f t="shared" si="58"/>
        <v>0</v>
      </c>
      <c r="AL95" s="416">
        <f t="shared" si="58"/>
        <v>0</v>
      </c>
      <c r="AM95" s="416">
        <f t="shared" si="58"/>
        <v>0</v>
      </c>
      <c r="AN95" s="416">
        <f t="shared" si="58"/>
        <v>0</v>
      </c>
      <c r="AO95" s="416">
        <f t="shared" si="58"/>
        <v>0</v>
      </c>
      <c r="AP95" s="416">
        <f t="shared" si="58"/>
        <v>0</v>
      </c>
      <c r="AQ95" s="416">
        <f t="shared" si="58"/>
        <v>0</v>
      </c>
      <c r="AR95" s="416">
        <f t="shared" si="58"/>
        <v>0</v>
      </c>
      <c r="AS95" s="419">
        <f t="shared" si="23"/>
        <v>0</v>
      </c>
      <c r="AT95" s="401"/>
    </row>
    <row r="96" spans="1:46" x14ac:dyDescent="0.2">
      <c r="A96" s="401"/>
      <c r="B96" s="774" t="s">
        <v>1</v>
      </c>
      <c r="C96" s="775" t="s">
        <v>406</v>
      </c>
      <c r="D96" s="457" t="s">
        <v>390</v>
      </c>
      <c r="E96" s="776">
        <f t="shared" ref="E96:P96" si="59">E97+E98</f>
        <v>0</v>
      </c>
      <c r="F96" s="776">
        <f t="shared" si="59"/>
        <v>0</v>
      </c>
      <c r="G96" s="776">
        <f t="shared" si="59"/>
        <v>0</v>
      </c>
      <c r="H96" s="776">
        <f t="shared" si="59"/>
        <v>0</v>
      </c>
      <c r="I96" s="776">
        <f t="shared" si="59"/>
        <v>0</v>
      </c>
      <c r="J96" s="776">
        <f t="shared" si="59"/>
        <v>0</v>
      </c>
      <c r="K96" s="776">
        <f t="shared" si="59"/>
        <v>0</v>
      </c>
      <c r="L96" s="776">
        <f t="shared" si="59"/>
        <v>0</v>
      </c>
      <c r="M96" s="776">
        <f t="shared" si="59"/>
        <v>0</v>
      </c>
      <c r="N96" s="776">
        <f t="shared" si="59"/>
        <v>0</v>
      </c>
      <c r="O96" s="776">
        <f t="shared" si="59"/>
        <v>0</v>
      </c>
      <c r="P96" s="776">
        <f t="shared" si="59"/>
        <v>0</v>
      </c>
      <c r="Q96" s="753">
        <f t="shared" si="56"/>
        <v>0</v>
      </c>
      <c r="S96" s="774" t="s">
        <v>1</v>
      </c>
      <c r="T96" s="775" t="s">
        <v>406</v>
      </c>
      <c r="U96" s="818"/>
      <c r="V96" s="818"/>
      <c r="W96" s="818"/>
      <c r="X96" s="818"/>
      <c r="Y96" s="818"/>
      <c r="Z96" s="818"/>
      <c r="AA96" s="818"/>
      <c r="AB96" s="818"/>
      <c r="AC96" s="818"/>
      <c r="AD96" s="818"/>
      <c r="AE96" s="818"/>
      <c r="AF96" s="818"/>
      <c r="AG96" s="416">
        <f>+AG97+AG98</f>
        <v>0</v>
      </c>
      <c r="AH96" s="416">
        <f>+AH97+AH98</f>
        <v>0</v>
      </c>
      <c r="AI96" s="416">
        <f>+AI97+AI98</f>
        <v>0</v>
      </c>
      <c r="AJ96" s="416">
        <f t="shared" ref="AJ96:AR96" si="60">+AJ97+AJ98</f>
        <v>0</v>
      </c>
      <c r="AK96" s="416">
        <f t="shared" si="60"/>
        <v>0</v>
      </c>
      <c r="AL96" s="416">
        <f t="shared" si="60"/>
        <v>0</v>
      </c>
      <c r="AM96" s="416">
        <f t="shared" si="60"/>
        <v>0</v>
      </c>
      <c r="AN96" s="416">
        <f t="shared" si="60"/>
        <v>0</v>
      </c>
      <c r="AO96" s="416">
        <f t="shared" si="60"/>
        <v>0</v>
      </c>
      <c r="AP96" s="416">
        <f t="shared" si="60"/>
        <v>0</v>
      </c>
      <c r="AQ96" s="416">
        <f t="shared" si="60"/>
        <v>0</v>
      </c>
      <c r="AR96" s="416">
        <f t="shared" si="60"/>
        <v>0</v>
      </c>
      <c r="AS96" s="419">
        <f t="shared" si="23"/>
        <v>0</v>
      </c>
      <c r="AT96" s="401"/>
    </row>
    <row r="97" spans="1:47" x14ac:dyDescent="0.2">
      <c r="A97" s="401"/>
      <c r="B97" s="774" t="s">
        <v>49</v>
      </c>
      <c r="C97" s="777" t="s">
        <v>407</v>
      </c>
      <c r="D97" s="457" t="s">
        <v>390</v>
      </c>
      <c r="E97" s="752"/>
      <c r="F97" s="752"/>
      <c r="G97" s="752"/>
      <c r="H97" s="752"/>
      <c r="I97" s="752"/>
      <c r="J97" s="752"/>
      <c r="K97" s="752"/>
      <c r="L97" s="752"/>
      <c r="M97" s="752"/>
      <c r="N97" s="752"/>
      <c r="O97" s="752"/>
      <c r="P97" s="752"/>
      <c r="Q97" s="753">
        <f t="shared" si="56"/>
        <v>0</v>
      </c>
      <c r="S97" s="774" t="s">
        <v>49</v>
      </c>
      <c r="T97" s="777" t="s">
        <v>407</v>
      </c>
      <c r="U97" s="440"/>
      <c r="V97" s="440"/>
      <c r="W97" s="440"/>
      <c r="X97" s="440"/>
      <c r="Y97" s="440"/>
      <c r="Z97" s="440"/>
      <c r="AA97" s="440"/>
      <c r="AB97" s="440"/>
      <c r="AC97" s="440"/>
      <c r="AD97" s="440"/>
      <c r="AE97" s="440"/>
      <c r="AF97" s="440"/>
      <c r="AG97" s="416">
        <f>+E97*U97</f>
        <v>0</v>
      </c>
      <c r="AH97" s="416">
        <f t="shared" ref="AH97:AR98" si="61">+F97*V97</f>
        <v>0</v>
      </c>
      <c r="AI97" s="416">
        <f t="shared" si="61"/>
        <v>0</v>
      </c>
      <c r="AJ97" s="416">
        <f t="shared" si="61"/>
        <v>0</v>
      </c>
      <c r="AK97" s="416">
        <f t="shared" si="61"/>
        <v>0</v>
      </c>
      <c r="AL97" s="416">
        <f t="shared" si="61"/>
        <v>0</v>
      </c>
      <c r="AM97" s="416">
        <f t="shared" si="61"/>
        <v>0</v>
      </c>
      <c r="AN97" s="416">
        <f t="shared" si="61"/>
        <v>0</v>
      </c>
      <c r="AO97" s="416">
        <f t="shared" si="61"/>
        <v>0</v>
      </c>
      <c r="AP97" s="416">
        <f t="shared" si="61"/>
        <v>0</v>
      </c>
      <c r="AQ97" s="416">
        <f t="shared" si="61"/>
        <v>0</v>
      </c>
      <c r="AR97" s="416">
        <f t="shared" si="61"/>
        <v>0</v>
      </c>
      <c r="AS97" s="419">
        <f t="shared" si="23"/>
        <v>0</v>
      </c>
      <c r="AT97" s="401"/>
    </row>
    <row r="98" spans="1:47" x14ac:dyDescent="0.2">
      <c r="A98" s="401"/>
      <c r="B98" s="774" t="s">
        <v>50</v>
      </c>
      <c r="C98" s="777" t="s">
        <v>408</v>
      </c>
      <c r="D98" s="457" t="s">
        <v>390</v>
      </c>
      <c r="E98" s="752"/>
      <c r="F98" s="752"/>
      <c r="G98" s="752"/>
      <c r="H98" s="752"/>
      <c r="I98" s="752"/>
      <c r="J98" s="752"/>
      <c r="K98" s="752"/>
      <c r="L98" s="752"/>
      <c r="M98" s="752"/>
      <c r="N98" s="752"/>
      <c r="O98" s="752"/>
      <c r="P98" s="752"/>
      <c r="Q98" s="753">
        <f t="shared" si="56"/>
        <v>0</v>
      </c>
      <c r="S98" s="774" t="s">
        <v>50</v>
      </c>
      <c r="T98" s="777" t="s">
        <v>408</v>
      </c>
      <c r="U98" s="440"/>
      <c r="V98" s="440"/>
      <c r="W98" s="440"/>
      <c r="X98" s="440"/>
      <c r="Y98" s="440"/>
      <c r="Z98" s="440"/>
      <c r="AA98" s="440"/>
      <c r="AB98" s="440"/>
      <c r="AC98" s="440"/>
      <c r="AD98" s="440"/>
      <c r="AE98" s="440"/>
      <c r="AF98" s="440"/>
      <c r="AG98" s="416">
        <f>+E98*U98</f>
        <v>0</v>
      </c>
      <c r="AH98" s="416">
        <f t="shared" si="61"/>
        <v>0</v>
      </c>
      <c r="AI98" s="416">
        <f t="shared" si="61"/>
        <v>0</v>
      </c>
      <c r="AJ98" s="416">
        <f t="shared" si="61"/>
        <v>0</v>
      </c>
      <c r="AK98" s="416">
        <f t="shared" si="61"/>
        <v>0</v>
      </c>
      <c r="AL98" s="416">
        <f t="shared" si="61"/>
        <v>0</v>
      </c>
      <c r="AM98" s="416">
        <f t="shared" si="61"/>
        <v>0</v>
      </c>
      <c r="AN98" s="416">
        <f t="shared" si="61"/>
        <v>0</v>
      </c>
      <c r="AO98" s="416">
        <f t="shared" si="61"/>
        <v>0</v>
      </c>
      <c r="AP98" s="416">
        <f t="shared" si="61"/>
        <v>0</v>
      </c>
      <c r="AQ98" s="416">
        <f t="shared" si="61"/>
        <v>0</v>
      </c>
      <c r="AR98" s="416">
        <f t="shared" si="61"/>
        <v>0</v>
      </c>
      <c r="AS98" s="419">
        <f t="shared" si="23"/>
        <v>0</v>
      </c>
      <c r="AT98" s="401"/>
    </row>
    <row r="99" spans="1:47" x14ac:dyDescent="0.2">
      <c r="A99" s="401"/>
      <c r="B99" s="530" t="s">
        <v>2</v>
      </c>
      <c r="C99" s="778" t="s">
        <v>409</v>
      </c>
      <c r="D99" s="779" t="s">
        <v>410</v>
      </c>
      <c r="E99" s="776">
        <f t="shared" ref="E99:P99" si="62">E100+E101</f>
        <v>0</v>
      </c>
      <c r="F99" s="776">
        <f t="shared" si="62"/>
        <v>0</v>
      </c>
      <c r="G99" s="776">
        <f t="shared" si="62"/>
        <v>0</v>
      </c>
      <c r="H99" s="776">
        <f t="shared" si="62"/>
        <v>0</v>
      </c>
      <c r="I99" s="776">
        <f t="shared" si="62"/>
        <v>0</v>
      </c>
      <c r="J99" s="776">
        <f t="shared" si="62"/>
        <v>0</v>
      </c>
      <c r="K99" s="776">
        <f t="shared" si="62"/>
        <v>0</v>
      </c>
      <c r="L99" s="776">
        <f t="shared" si="62"/>
        <v>0</v>
      </c>
      <c r="M99" s="776">
        <f t="shared" si="62"/>
        <v>0</v>
      </c>
      <c r="N99" s="776">
        <f t="shared" si="62"/>
        <v>0</v>
      </c>
      <c r="O99" s="776">
        <f t="shared" si="62"/>
        <v>0</v>
      </c>
      <c r="P99" s="776">
        <f t="shared" si="62"/>
        <v>0</v>
      </c>
      <c r="Q99" s="780">
        <f t="shared" si="56"/>
        <v>0</v>
      </c>
      <c r="S99" s="530" t="s">
        <v>2</v>
      </c>
      <c r="T99" s="778" t="s">
        <v>409</v>
      </c>
      <c r="U99" s="818"/>
      <c r="V99" s="818"/>
      <c r="W99" s="818"/>
      <c r="X99" s="818"/>
      <c r="Y99" s="818"/>
      <c r="Z99" s="818"/>
      <c r="AA99" s="818"/>
      <c r="AB99" s="818"/>
      <c r="AC99" s="818"/>
      <c r="AD99" s="818"/>
      <c r="AE99" s="818"/>
      <c r="AF99" s="818"/>
      <c r="AG99" s="433">
        <f>+AG100+AG101</f>
        <v>0</v>
      </c>
      <c r="AH99" s="433">
        <f>+AH100+AH101</f>
        <v>0</v>
      </c>
      <c r="AI99" s="433">
        <f>+AI100+AI101</f>
        <v>0</v>
      </c>
      <c r="AJ99" s="433">
        <f t="shared" ref="AJ99:AR99" si="63">+AJ100+AJ101</f>
        <v>0</v>
      </c>
      <c r="AK99" s="433">
        <f t="shared" si="63"/>
        <v>0</v>
      </c>
      <c r="AL99" s="433">
        <f t="shared" si="63"/>
        <v>0</v>
      </c>
      <c r="AM99" s="433">
        <f t="shared" si="63"/>
        <v>0</v>
      </c>
      <c r="AN99" s="433">
        <f t="shared" si="63"/>
        <v>0</v>
      </c>
      <c r="AO99" s="433">
        <f t="shared" si="63"/>
        <v>0</v>
      </c>
      <c r="AP99" s="433">
        <f t="shared" si="63"/>
        <v>0</v>
      </c>
      <c r="AQ99" s="433">
        <f t="shared" si="63"/>
        <v>0</v>
      </c>
      <c r="AR99" s="433">
        <f t="shared" si="63"/>
        <v>0</v>
      </c>
      <c r="AS99" s="419">
        <f t="shared" si="23"/>
        <v>0</v>
      </c>
      <c r="AT99" s="401"/>
    </row>
    <row r="100" spans="1:47" x14ac:dyDescent="0.2">
      <c r="A100" s="401"/>
      <c r="B100" s="774" t="s">
        <v>53</v>
      </c>
      <c r="C100" s="781" t="s">
        <v>570</v>
      </c>
      <c r="D100" s="779" t="s">
        <v>410</v>
      </c>
      <c r="E100" s="752"/>
      <c r="F100" s="752"/>
      <c r="G100" s="752"/>
      <c r="H100" s="752"/>
      <c r="I100" s="752"/>
      <c r="J100" s="752"/>
      <c r="K100" s="752"/>
      <c r="L100" s="752"/>
      <c r="M100" s="752"/>
      <c r="N100" s="752"/>
      <c r="O100" s="752"/>
      <c r="P100" s="752"/>
      <c r="Q100" s="753">
        <f t="shared" si="56"/>
        <v>0</v>
      </c>
      <c r="S100" s="774" t="s">
        <v>53</v>
      </c>
      <c r="T100" s="781" t="s">
        <v>570</v>
      </c>
      <c r="U100" s="440"/>
      <c r="V100" s="440"/>
      <c r="W100" s="440"/>
      <c r="X100" s="440"/>
      <c r="Y100" s="440"/>
      <c r="Z100" s="440"/>
      <c r="AA100" s="440"/>
      <c r="AB100" s="440"/>
      <c r="AC100" s="440"/>
      <c r="AD100" s="440"/>
      <c r="AE100" s="440"/>
      <c r="AF100" s="440"/>
      <c r="AG100" s="416">
        <f>+E100*U100</f>
        <v>0</v>
      </c>
      <c r="AH100" s="416">
        <f t="shared" ref="AH100:AR101" si="64">+F100*V100</f>
        <v>0</v>
      </c>
      <c r="AI100" s="416">
        <f t="shared" si="64"/>
        <v>0</v>
      </c>
      <c r="AJ100" s="416">
        <f t="shared" si="64"/>
        <v>0</v>
      </c>
      <c r="AK100" s="416">
        <f t="shared" si="64"/>
        <v>0</v>
      </c>
      <c r="AL100" s="416">
        <f t="shared" si="64"/>
        <v>0</v>
      </c>
      <c r="AM100" s="416">
        <f t="shared" si="64"/>
        <v>0</v>
      </c>
      <c r="AN100" s="416">
        <f t="shared" si="64"/>
        <v>0</v>
      </c>
      <c r="AO100" s="416">
        <f t="shared" si="64"/>
        <v>0</v>
      </c>
      <c r="AP100" s="416">
        <f t="shared" si="64"/>
        <v>0</v>
      </c>
      <c r="AQ100" s="416">
        <f t="shared" si="64"/>
        <v>0</v>
      </c>
      <c r="AR100" s="416">
        <f t="shared" si="64"/>
        <v>0</v>
      </c>
      <c r="AS100" s="419">
        <f t="shared" si="23"/>
        <v>0</v>
      </c>
      <c r="AT100" s="401"/>
    </row>
    <row r="101" spans="1:47" ht="13.5" thickBot="1" x14ac:dyDescent="0.25">
      <c r="A101" s="401"/>
      <c r="B101" s="803" t="s">
        <v>54</v>
      </c>
      <c r="C101" s="804" t="s">
        <v>571</v>
      </c>
      <c r="D101" s="805" t="s">
        <v>410</v>
      </c>
      <c r="E101" s="806"/>
      <c r="F101" s="806"/>
      <c r="G101" s="806"/>
      <c r="H101" s="806"/>
      <c r="I101" s="806"/>
      <c r="J101" s="806"/>
      <c r="K101" s="806"/>
      <c r="L101" s="806"/>
      <c r="M101" s="806"/>
      <c r="N101" s="806"/>
      <c r="O101" s="806"/>
      <c r="P101" s="806"/>
      <c r="Q101" s="807">
        <f t="shared" si="56"/>
        <v>0</v>
      </c>
      <c r="S101" s="782" t="s">
        <v>54</v>
      </c>
      <c r="T101" s="783" t="s">
        <v>571</v>
      </c>
      <c r="U101" s="441"/>
      <c r="V101" s="441"/>
      <c r="W101" s="441"/>
      <c r="X101" s="441"/>
      <c r="Y101" s="441"/>
      <c r="Z101" s="441"/>
      <c r="AA101" s="441"/>
      <c r="AB101" s="441"/>
      <c r="AC101" s="441"/>
      <c r="AD101" s="441"/>
      <c r="AE101" s="441"/>
      <c r="AF101" s="441"/>
      <c r="AG101" s="444">
        <f>+E101*U101</f>
        <v>0</v>
      </c>
      <c r="AH101" s="444">
        <f t="shared" si="64"/>
        <v>0</v>
      </c>
      <c r="AI101" s="444">
        <f t="shared" si="64"/>
        <v>0</v>
      </c>
      <c r="AJ101" s="444">
        <f t="shared" si="64"/>
        <v>0</v>
      </c>
      <c r="AK101" s="444">
        <f t="shared" si="64"/>
        <v>0</v>
      </c>
      <c r="AL101" s="444">
        <f t="shared" si="64"/>
        <v>0</v>
      </c>
      <c r="AM101" s="444">
        <f t="shared" si="64"/>
        <v>0</v>
      </c>
      <c r="AN101" s="444">
        <f t="shared" si="64"/>
        <v>0</v>
      </c>
      <c r="AO101" s="444">
        <f t="shared" si="64"/>
        <v>0</v>
      </c>
      <c r="AP101" s="444">
        <f t="shared" si="64"/>
        <v>0</v>
      </c>
      <c r="AQ101" s="444">
        <f t="shared" si="64"/>
        <v>0</v>
      </c>
      <c r="AR101" s="444">
        <f t="shared" si="64"/>
        <v>0</v>
      </c>
      <c r="AS101" s="445">
        <f t="shared" si="23"/>
        <v>0</v>
      </c>
      <c r="AT101" s="401"/>
    </row>
    <row r="102" spans="1:47" ht="14.25" thickTop="1" thickBot="1" x14ac:dyDescent="0.25">
      <c r="A102" s="401"/>
      <c r="B102" s="808"/>
      <c r="C102" s="809" t="str">
        <f>+C50</f>
        <v>Продаја потрошачима  -  укупно</v>
      </c>
      <c r="D102" s="810" t="s">
        <v>390</v>
      </c>
      <c r="E102" s="447">
        <f>+E55+E65+E75+E82+E86+E96</f>
        <v>0</v>
      </c>
      <c r="F102" s="447">
        <f t="shared" ref="F102:P102" si="65">+F55+F65+F75+F82+F86+F96</f>
        <v>0</v>
      </c>
      <c r="G102" s="447">
        <f t="shared" si="65"/>
        <v>0</v>
      </c>
      <c r="H102" s="447">
        <f t="shared" si="65"/>
        <v>0</v>
      </c>
      <c r="I102" s="447">
        <f t="shared" si="65"/>
        <v>0</v>
      </c>
      <c r="J102" s="447">
        <f t="shared" si="65"/>
        <v>0</v>
      </c>
      <c r="K102" s="447">
        <f t="shared" si="65"/>
        <v>0</v>
      </c>
      <c r="L102" s="447">
        <f t="shared" si="65"/>
        <v>0</v>
      </c>
      <c r="M102" s="447">
        <f t="shared" si="65"/>
        <v>0</v>
      </c>
      <c r="N102" s="447">
        <f t="shared" si="65"/>
        <v>0</v>
      </c>
      <c r="O102" s="447">
        <f t="shared" si="65"/>
        <v>0</v>
      </c>
      <c r="P102" s="447">
        <f t="shared" si="65"/>
        <v>0</v>
      </c>
      <c r="Q102" s="811">
        <f>SUM(E102:P102)</f>
        <v>0</v>
      </c>
      <c r="S102" s="808"/>
      <c r="T102" s="809" t="str">
        <f>+T50</f>
        <v>Продаја потрошачима  -  укупно</v>
      </c>
      <c r="U102" s="446"/>
      <c r="V102" s="446"/>
      <c r="W102" s="446"/>
      <c r="X102" s="446"/>
      <c r="Y102" s="446"/>
      <c r="Z102" s="446"/>
      <c r="AA102" s="446"/>
      <c r="AB102" s="446"/>
      <c r="AC102" s="446"/>
      <c r="AD102" s="446"/>
      <c r="AE102" s="446"/>
      <c r="AF102" s="446"/>
      <c r="AG102" s="447">
        <f>+AG51+AG61+AG71+AG81+AG85+AG92</f>
        <v>0</v>
      </c>
      <c r="AH102" s="447">
        <f>+AH51+AH61+AH71+AH81+AH85+AH92</f>
        <v>0</v>
      </c>
      <c r="AI102" s="447">
        <f>+AI51+AI61+AI71+AI81+AI85+AI92</f>
        <v>0</v>
      </c>
      <c r="AJ102" s="447">
        <f t="shared" ref="AJ102:AQ102" si="66">+AJ51+AJ61+AJ71+AJ81+AJ85+AJ92</f>
        <v>0</v>
      </c>
      <c r="AK102" s="447">
        <f t="shared" si="66"/>
        <v>0</v>
      </c>
      <c r="AL102" s="447">
        <f t="shared" si="66"/>
        <v>0</v>
      </c>
      <c r="AM102" s="447">
        <f t="shared" si="66"/>
        <v>0</v>
      </c>
      <c r="AN102" s="447">
        <f t="shared" si="66"/>
        <v>0</v>
      </c>
      <c r="AO102" s="447">
        <f t="shared" si="66"/>
        <v>0</v>
      </c>
      <c r="AP102" s="447">
        <f t="shared" si="66"/>
        <v>0</v>
      </c>
      <c r="AQ102" s="447">
        <f t="shared" si="66"/>
        <v>0</v>
      </c>
      <c r="AR102" s="447">
        <f>+AR51+AR61+AR71+AR81+AR85+AR92</f>
        <v>0</v>
      </c>
      <c r="AS102" s="448">
        <f t="shared" si="23"/>
        <v>0</v>
      </c>
      <c r="AT102" s="449"/>
      <c r="AU102" s="401"/>
    </row>
    <row r="103" spans="1:47" ht="13.5" thickTop="1" x14ac:dyDescent="0.2">
      <c r="A103" s="401"/>
      <c r="B103" s="398"/>
      <c r="C103" s="450"/>
      <c r="D103" s="450"/>
      <c r="E103" s="451"/>
      <c r="F103" s="451"/>
      <c r="G103" s="451"/>
      <c r="H103" s="451"/>
      <c r="I103" s="451"/>
      <c r="J103" s="451"/>
      <c r="K103" s="451"/>
      <c r="L103" s="451"/>
      <c r="M103" s="451"/>
      <c r="N103" s="451"/>
      <c r="O103" s="451"/>
      <c r="P103" s="452"/>
      <c r="Q103" s="451"/>
      <c r="S103" s="453"/>
      <c r="T103" s="937"/>
      <c r="AG103" s="452"/>
      <c r="AH103" s="452"/>
      <c r="AI103" s="452"/>
      <c r="AJ103" s="452"/>
      <c r="AK103" s="452"/>
      <c r="AL103" s="452"/>
      <c r="AM103" s="452"/>
      <c r="AN103" s="452"/>
      <c r="AO103" s="452"/>
      <c r="AP103" s="452"/>
      <c r="AQ103" s="452"/>
      <c r="AR103" s="452" t="s">
        <v>416</v>
      </c>
      <c r="AS103" s="461"/>
      <c r="AT103" s="449"/>
      <c r="AU103" s="401"/>
    </row>
    <row r="104" spans="1:47" x14ac:dyDescent="0.2">
      <c r="B104"/>
      <c r="C104"/>
      <c r="D104"/>
      <c r="E104"/>
      <c r="F104"/>
      <c r="G104"/>
      <c r="H104"/>
      <c r="I104"/>
      <c r="J104" s="454"/>
      <c r="K104" s="454"/>
      <c r="L104" s="454"/>
      <c r="M104" s="454"/>
      <c r="N104" s="454"/>
      <c r="O104" s="454"/>
      <c r="P104" s="454"/>
      <c r="Q104" s="451"/>
      <c r="R104" s="454"/>
      <c r="AG104" s="401"/>
      <c r="AH104" s="401"/>
      <c r="AI104" s="401"/>
      <c r="AJ104" s="401"/>
      <c r="AK104" s="401"/>
      <c r="AL104" s="401"/>
      <c r="AM104" s="401"/>
      <c r="AN104" s="401"/>
      <c r="AO104" s="401"/>
      <c r="AP104" s="401"/>
      <c r="AQ104" s="401"/>
      <c r="AR104" s="905" t="s">
        <v>669</v>
      </c>
      <c r="AS104" s="906">
        <f>+AS102-AS103</f>
        <v>0</v>
      </c>
    </row>
    <row r="105" spans="1:47" ht="30" customHeight="1" x14ac:dyDescent="0.2">
      <c r="B105"/>
      <c r="C105"/>
      <c r="D105"/>
      <c r="E105"/>
      <c r="F105"/>
      <c r="G105"/>
      <c r="H105"/>
      <c r="I105"/>
      <c r="J105" s="454"/>
      <c r="K105" s="454"/>
      <c r="L105" s="745"/>
      <c r="M105" s="745"/>
      <c r="N105" s="745"/>
      <c r="O105" s="745"/>
      <c r="P105" s="454"/>
      <c r="Q105" s="451"/>
      <c r="R105" s="454"/>
      <c r="AG105" s="401"/>
      <c r="AH105" s="401"/>
      <c r="AI105" s="401"/>
      <c r="AJ105" s="401"/>
      <c r="AK105" s="401"/>
      <c r="AL105" s="401"/>
      <c r="AM105" s="401"/>
      <c r="AN105" s="401"/>
      <c r="AO105" s="401"/>
      <c r="AP105" s="401"/>
      <c r="AQ105" s="401"/>
      <c r="AR105" s="401"/>
      <c r="AS105" s="401"/>
    </row>
    <row r="106" spans="1:47" ht="19.5" customHeight="1" x14ac:dyDescent="0.2">
      <c r="B106"/>
      <c r="C106"/>
      <c r="D106"/>
      <c r="E106"/>
      <c r="F106"/>
      <c r="G106"/>
      <c r="H106"/>
      <c r="I106"/>
      <c r="J106" s="454"/>
      <c r="K106" s="454"/>
      <c r="L106" s="745"/>
      <c r="M106" s="745"/>
      <c r="N106" s="745"/>
      <c r="O106" s="745"/>
      <c r="P106" s="454"/>
      <c r="Q106" s="454"/>
      <c r="R106" s="454"/>
      <c r="AG106" s="455"/>
      <c r="AH106" s="455"/>
      <c r="AI106" s="455"/>
      <c r="AJ106" s="455"/>
      <c r="AK106" s="455"/>
      <c r="AL106" s="455"/>
      <c r="AM106" s="455"/>
      <c r="AN106" s="455"/>
      <c r="AO106" s="455"/>
      <c r="AP106" s="455"/>
      <c r="AQ106" s="455"/>
      <c r="AR106" s="455"/>
      <c r="AS106" s="455"/>
    </row>
    <row r="107" spans="1:47" ht="19.5" customHeight="1" x14ac:dyDescent="0.2">
      <c r="B107"/>
      <c r="C107"/>
      <c r="D107"/>
      <c r="E107"/>
      <c r="F107"/>
      <c r="G107"/>
      <c r="H107"/>
      <c r="I107"/>
      <c r="J107" s="454"/>
      <c r="K107" s="454"/>
      <c r="L107" s="745"/>
      <c r="M107" s="745"/>
      <c r="N107" s="745"/>
      <c r="O107" s="745"/>
      <c r="P107" s="454"/>
      <c r="Q107" s="454"/>
      <c r="R107" s="454"/>
      <c r="AG107" s="401"/>
      <c r="AH107" s="401"/>
      <c r="AI107" s="401"/>
      <c r="AJ107" s="401"/>
      <c r="AK107" s="401"/>
      <c r="AL107" s="401"/>
      <c r="AM107" s="401"/>
      <c r="AN107" s="401"/>
      <c r="AO107" s="401"/>
      <c r="AP107" s="401"/>
      <c r="AQ107" s="401"/>
      <c r="AR107" s="401"/>
      <c r="AS107" s="401"/>
    </row>
    <row r="108" spans="1:47" ht="19.5" customHeight="1" x14ac:dyDescent="0.2">
      <c r="B108"/>
      <c r="C108"/>
      <c r="D108"/>
      <c r="E108"/>
      <c r="F108"/>
      <c r="G108"/>
      <c r="H108"/>
      <c r="I108"/>
      <c r="J108" s="456"/>
      <c r="K108" s="456"/>
      <c r="L108" s="745"/>
      <c r="M108" s="745"/>
      <c r="N108" s="745"/>
      <c r="O108" s="745"/>
      <c r="Q108" s="401"/>
    </row>
    <row r="109" spans="1:47" ht="19.5" customHeight="1" x14ac:dyDescent="0.2">
      <c r="B109"/>
      <c r="C109"/>
      <c r="D109"/>
      <c r="E109"/>
      <c r="F109"/>
      <c r="G109"/>
      <c r="H109"/>
      <c r="I109"/>
      <c r="J109" s="745"/>
      <c r="K109" s="745"/>
      <c r="L109" s="745"/>
      <c r="M109" s="745"/>
      <c r="N109" s="745"/>
      <c r="O109" s="745"/>
      <c r="P109" s="745"/>
      <c r="Q109" s="745"/>
    </row>
    <row r="110" spans="1:47" ht="19.5" customHeight="1" x14ac:dyDescent="0.2">
      <c r="B110"/>
      <c r="C110"/>
      <c r="D110"/>
      <c r="E110"/>
      <c r="F110"/>
      <c r="G110"/>
      <c r="H110"/>
      <c r="I110"/>
      <c r="J110" s="745"/>
      <c r="K110" s="745"/>
      <c r="L110" s="745"/>
      <c r="M110" s="745"/>
      <c r="N110" s="745"/>
      <c r="O110" s="745"/>
      <c r="P110" s="745"/>
      <c r="Q110" s="745"/>
    </row>
    <row r="111" spans="1:47" ht="25.5" customHeight="1" x14ac:dyDescent="0.2">
      <c r="B111"/>
      <c r="C111"/>
      <c r="D111"/>
      <c r="E111"/>
      <c r="F111"/>
      <c r="G111"/>
      <c r="H111"/>
      <c r="I111"/>
      <c r="J111" s="745"/>
      <c r="K111" s="745"/>
      <c r="L111" s="745"/>
      <c r="M111" s="745"/>
      <c r="N111" s="745"/>
      <c r="O111" s="745"/>
      <c r="P111" s="745"/>
      <c r="Q111" s="745"/>
    </row>
    <row r="112" spans="1:47" ht="25.5" customHeight="1" x14ac:dyDescent="0.2">
      <c r="B112"/>
      <c r="C112"/>
      <c r="D112"/>
      <c r="E112"/>
      <c r="F112"/>
      <c r="G112"/>
      <c r="H112"/>
      <c r="I112"/>
      <c r="J112" s="745"/>
      <c r="K112" s="745"/>
      <c r="L112" s="745"/>
      <c r="M112" s="745"/>
      <c r="N112" s="745"/>
      <c r="O112" s="745"/>
      <c r="P112" s="745"/>
      <c r="Q112" s="745"/>
    </row>
    <row r="113" spans="2:17" ht="26.25" customHeight="1" x14ac:dyDescent="0.2">
      <c r="B113"/>
      <c r="C113"/>
      <c r="D113"/>
      <c r="E113"/>
      <c r="F113"/>
      <c r="G113"/>
      <c r="H113"/>
      <c r="I113"/>
      <c r="J113" s="745"/>
      <c r="K113" s="745"/>
      <c r="L113" s="745"/>
      <c r="M113" s="745"/>
      <c r="N113" s="745"/>
      <c r="O113" s="745"/>
      <c r="P113" s="745"/>
      <c r="Q113" s="745"/>
    </row>
    <row r="114" spans="2:17" ht="12.75" customHeight="1" x14ac:dyDescent="0.2">
      <c r="B114"/>
      <c r="C114"/>
      <c r="D114"/>
      <c r="E114"/>
      <c r="F114"/>
      <c r="G114"/>
      <c r="H114"/>
      <c r="I114"/>
      <c r="J114" s="745"/>
      <c r="K114" s="745"/>
      <c r="L114" s="745"/>
      <c r="M114" s="745"/>
      <c r="N114" s="745"/>
      <c r="O114" s="745"/>
      <c r="P114" s="745"/>
      <c r="Q114" s="745"/>
    </row>
    <row r="115" spans="2:17" ht="12.75" customHeight="1" x14ac:dyDescent="0.2">
      <c r="B115"/>
      <c r="C115"/>
      <c r="D115"/>
      <c r="E115"/>
      <c r="F115"/>
      <c r="G115"/>
      <c r="H115"/>
      <c r="I115"/>
      <c r="J115" s="458"/>
      <c r="K115" s="458"/>
      <c r="L115" s="458"/>
      <c r="M115" s="458"/>
      <c r="N115" s="458"/>
      <c r="O115" s="458"/>
      <c r="P115" s="458"/>
      <c r="Q115" s="812"/>
    </row>
    <row r="116" spans="2:17" ht="26.25" customHeight="1" x14ac:dyDescent="0.2">
      <c r="B116"/>
      <c r="C116"/>
      <c r="D116"/>
      <c r="E116"/>
      <c r="F116"/>
      <c r="G116"/>
      <c r="H116"/>
      <c r="I116"/>
      <c r="J116" s="458"/>
      <c r="K116" s="458"/>
      <c r="L116" s="458"/>
      <c r="M116" s="458"/>
      <c r="N116" s="458"/>
      <c r="O116" s="458"/>
      <c r="P116" s="458"/>
      <c r="Q116" s="812"/>
    </row>
    <row r="117" spans="2:17" ht="12.75" customHeight="1" x14ac:dyDescent="0.2">
      <c r="B117"/>
      <c r="C117"/>
      <c r="D117"/>
      <c r="E117"/>
      <c r="F117"/>
      <c r="G117"/>
      <c r="H117"/>
      <c r="I117"/>
      <c r="J117" s="458"/>
      <c r="K117" s="458"/>
      <c r="L117" s="458"/>
      <c r="M117" s="458"/>
      <c r="N117" s="458"/>
      <c r="O117" s="458"/>
      <c r="P117" s="458"/>
      <c r="Q117" s="812"/>
    </row>
    <row r="118" spans="2:17" ht="35.25" customHeight="1" x14ac:dyDescent="0.2">
      <c r="B118"/>
      <c r="C118"/>
      <c r="D118"/>
      <c r="E118"/>
      <c r="F118"/>
      <c r="G118"/>
      <c r="H118"/>
      <c r="I118"/>
      <c r="J118" s="456"/>
      <c r="K118" s="456"/>
      <c r="L118" s="456"/>
      <c r="M118" s="456"/>
      <c r="N118" s="456"/>
      <c r="O118" s="456"/>
      <c r="P118" s="456"/>
      <c r="Q118" s="813"/>
    </row>
    <row r="119" spans="2:17" ht="12.75" customHeight="1" x14ac:dyDescent="0.2">
      <c r="B119"/>
      <c r="C119"/>
      <c r="D119"/>
      <c r="E119"/>
      <c r="F119"/>
      <c r="G119"/>
      <c r="H119"/>
      <c r="I119"/>
      <c r="J119" s="745"/>
      <c r="K119" s="745"/>
      <c r="L119" s="745"/>
      <c r="M119" s="745"/>
      <c r="N119" s="745"/>
      <c r="O119" s="745"/>
      <c r="P119" s="745"/>
      <c r="Q119" s="745"/>
    </row>
    <row r="120" spans="2:17" x14ac:dyDescent="0.2">
      <c r="B120"/>
      <c r="C120"/>
      <c r="D120"/>
      <c r="E120"/>
      <c r="F120"/>
      <c r="G120"/>
      <c r="H120"/>
      <c r="I120"/>
      <c r="J120" s="745"/>
      <c r="K120" s="745"/>
      <c r="L120" s="745"/>
      <c r="M120" s="745"/>
      <c r="N120" s="745"/>
      <c r="O120" s="745"/>
      <c r="P120" s="745"/>
      <c r="Q120" s="745"/>
    </row>
    <row r="121" spans="2:17" x14ac:dyDescent="0.2">
      <c r="B121"/>
      <c r="C121"/>
      <c r="D121"/>
      <c r="E121"/>
      <c r="F121"/>
      <c r="G121"/>
      <c r="H121"/>
      <c r="I121"/>
      <c r="J121" s="745"/>
      <c r="K121" s="745"/>
      <c r="L121" s="745"/>
      <c r="M121" s="745"/>
      <c r="N121" s="745"/>
      <c r="O121" s="745"/>
      <c r="P121" s="745"/>
      <c r="Q121" s="745"/>
    </row>
    <row r="122" spans="2:17" x14ac:dyDescent="0.2">
      <c r="B122"/>
      <c r="C122"/>
      <c r="D122"/>
      <c r="E122"/>
      <c r="F122"/>
      <c r="G122"/>
      <c r="H122"/>
      <c r="I122"/>
      <c r="J122" s="745"/>
      <c r="K122" s="745"/>
      <c r="L122" s="745"/>
      <c r="M122" s="745"/>
      <c r="N122" s="745"/>
      <c r="O122" s="745"/>
      <c r="P122" s="745"/>
      <c r="Q122" s="745"/>
    </row>
    <row r="123" spans="2:17" ht="27.75" customHeight="1" x14ac:dyDescent="0.2">
      <c r="B123"/>
      <c r="C123"/>
      <c r="D123"/>
      <c r="E123"/>
      <c r="F123"/>
      <c r="G123"/>
      <c r="H123"/>
      <c r="I123"/>
      <c r="J123" s="745"/>
      <c r="K123" s="745"/>
      <c r="L123" s="745"/>
      <c r="M123" s="745"/>
      <c r="N123" s="745"/>
      <c r="O123" s="745"/>
      <c r="P123" s="745"/>
      <c r="Q123" s="745"/>
    </row>
    <row r="124" spans="2:17" x14ac:dyDescent="0.2">
      <c r="B124"/>
      <c r="C124"/>
      <c r="D124"/>
      <c r="E124"/>
      <c r="F124"/>
      <c r="G124"/>
      <c r="H124"/>
      <c r="I124"/>
      <c r="J124" s="745"/>
      <c r="K124" s="745"/>
      <c r="L124" s="745"/>
      <c r="M124" s="745"/>
      <c r="N124" s="745"/>
      <c r="O124" s="745"/>
      <c r="P124" s="745"/>
      <c r="Q124" s="745"/>
    </row>
    <row r="125" spans="2:17" ht="31.5" customHeight="1" x14ac:dyDescent="0.2">
      <c r="B125"/>
      <c r="C125"/>
      <c r="D125"/>
      <c r="E125"/>
      <c r="F125"/>
      <c r="G125"/>
      <c r="H125"/>
      <c r="I125"/>
      <c r="J125" s="745"/>
      <c r="K125" s="745"/>
      <c r="L125" s="745"/>
      <c r="M125" s="745"/>
      <c r="N125" s="745"/>
      <c r="O125" s="745"/>
      <c r="P125" s="745"/>
      <c r="Q125" s="745"/>
    </row>
    <row r="128" spans="2:17" x14ac:dyDescent="0.2">
      <c r="B128" s="745"/>
    </row>
    <row r="129" spans="2:2" x14ac:dyDescent="0.2">
      <c r="B129" s="745"/>
    </row>
  </sheetData>
  <mergeCells count="20">
    <mergeCell ref="B7:H7"/>
    <mergeCell ref="E10:F10"/>
    <mergeCell ref="S33:AS33"/>
    <mergeCell ref="G12:G24"/>
    <mergeCell ref="H12:H24"/>
    <mergeCell ref="B10:B11"/>
    <mergeCell ref="C10:C11"/>
    <mergeCell ref="D10:D11"/>
    <mergeCell ref="G10:G11"/>
    <mergeCell ref="H10:H11"/>
    <mergeCell ref="F12:F24"/>
    <mergeCell ref="B34:Q34"/>
    <mergeCell ref="T37:T38"/>
    <mergeCell ref="AG37:AS37"/>
    <mergeCell ref="B37:B38"/>
    <mergeCell ref="C37:C38"/>
    <mergeCell ref="D37:D38"/>
    <mergeCell ref="E37:Q37"/>
    <mergeCell ref="S37:S38"/>
    <mergeCell ref="U37:AF37"/>
  </mergeCells>
  <pageMargins left="0.19685039370078741" right="0.19685039370078741" top="0.15748031496062992" bottom="0.23622047244094491" header="0.51181102362204722" footer="0.15748031496062992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0925E-CB78-40EB-99A9-3A101A9073DB}">
  <sheetPr>
    <pageSetUpPr fitToPage="1"/>
  </sheetPr>
  <dimension ref="A1:AW129"/>
  <sheetViews>
    <sheetView showGridLines="0" showZeros="0" zoomScaleNormal="100" workbookViewId="0"/>
  </sheetViews>
  <sheetFormatPr defaultRowHeight="12.75" x14ac:dyDescent="0.2"/>
  <cols>
    <col min="1" max="1" width="9.140625" style="393"/>
    <col min="2" max="2" width="7.5703125" style="393" customWidth="1"/>
    <col min="3" max="3" width="49.42578125" style="393" customWidth="1"/>
    <col min="4" max="4" width="14.7109375" style="393" customWidth="1"/>
    <col min="5" max="9" width="14.85546875" style="393" customWidth="1"/>
    <col min="10" max="14" width="14.7109375" style="393" customWidth="1"/>
    <col min="15" max="15" width="16.7109375" style="393" customWidth="1"/>
    <col min="16" max="17" width="14.7109375" style="393" customWidth="1"/>
    <col min="18" max="18" width="15.5703125" style="393" customWidth="1"/>
    <col min="19" max="19" width="9.140625" style="393"/>
    <col min="20" max="20" width="33.85546875" style="393" customWidth="1"/>
    <col min="21" max="21" width="12.140625" style="393" bestFit="1" customWidth="1"/>
    <col min="22" max="31" width="12.140625" style="393" customWidth="1"/>
    <col min="32" max="32" width="12.140625" style="393" bestFit="1" customWidth="1"/>
    <col min="33" max="43" width="9.28515625" style="393" bestFit="1" customWidth="1"/>
    <col min="44" max="44" width="9.28515625" style="393" customWidth="1"/>
    <col min="45" max="45" width="8.85546875" style="393" bestFit="1" customWidth="1"/>
    <col min="46" max="46" width="11.7109375" style="393" bestFit="1" customWidth="1"/>
    <col min="47" max="47" width="10.28515625" style="393" bestFit="1" customWidth="1"/>
    <col min="48" max="16384" width="9.140625" style="393"/>
  </cols>
  <sheetData>
    <row r="1" spans="1:13" x14ac:dyDescent="0.2">
      <c r="A1"/>
      <c r="B1"/>
      <c r="C1"/>
      <c r="D1" s="456"/>
      <c r="E1" s="456"/>
      <c r="F1" s="456"/>
      <c r="G1" s="456"/>
      <c r="H1" s="456"/>
      <c r="I1" s="456"/>
    </row>
    <row r="2" spans="1:13" x14ac:dyDescent="0.2">
      <c r="A2"/>
      <c r="B2"/>
      <c r="C2"/>
      <c r="D2" s="456"/>
      <c r="E2" s="456"/>
      <c r="F2" s="456"/>
      <c r="G2" s="456"/>
      <c r="H2" s="456"/>
      <c r="I2" s="456"/>
    </row>
    <row r="3" spans="1:13" x14ac:dyDescent="0.2">
      <c r="A3"/>
      <c r="B3"/>
      <c r="C3"/>
      <c r="D3" s="456"/>
      <c r="E3" s="456"/>
      <c r="F3" s="456"/>
      <c r="G3" s="456"/>
      <c r="H3" s="456"/>
      <c r="I3" s="456"/>
    </row>
    <row r="4" spans="1:13" x14ac:dyDescent="0.2">
      <c r="A4"/>
      <c r="B4"/>
      <c r="C4"/>
      <c r="D4" s="456"/>
      <c r="E4" s="456"/>
      <c r="F4" s="456"/>
      <c r="G4" s="456"/>
      <c r="H4" s="456"/>
      <c r="I4" s="456"/>
    </row>
    <row r="5" spans="1:13" x14ac:dyDescent="0.2">
      <c r="A5" s="456"/>
      <c r="B5" s="723"/>
      <c r="C5" s="456"/>
      <c r="D5" s="456"/>
      <c r="E5" s="456"/>
      <c r="F5" s="456"/>
      <c r="G5" s="456"/>
      <c r="H5" s="456"/>
      <c r="I5" s="456"/>
    </row>
    <row r="6" spans="1:13" x14ac:dyDescent="0.2">
      <c r="A6" s="456"/>
      <c r="B6" s="724"/>
      <c r="C6" s="456"/>
      <c r="D6" s="456"/>
      <c r="E6" s="456"/>
      <c r="F6" s="456"/>
      <c r="G6" s="456"/>
      <c r="H6" s="456"/>
      <c r="I6" s="456"/>
    </row>
    <row r="7" spans="1:13" x14ac:dyDescent="0.2">
      <c r="A7" s="456"/>
      <c r="B7" s="1132" t="s">
        <v>670</v>
      </c>
      <c r="C7" s="1132"/>
      <c r="D7" s="1132"/>
      <c r="E7" s="1132"/>
      <c r="F7" s="1132"/>
      <c r="G7" s="1132"/>
      <c r="H7" s="1132"/>
      <c r="I7" s="907"/>
    </row>
    <row r="8" spans="1:13" x14ac:dyDescent="0.2">
      <c r="A8" s="456"/>
      <c r="B8" s="723"/>
      <c r="C8" s="725"/>
      <c r="D8" s="725"/>
      <c r="E8" s="725"/>
      <c r="F8" s="725"/>
      <c r="G8" s="725"/>
      <c r="H8" s="456"/>
      <c r="I8" s="456"/>
    </row>
    <row r="9" spans="1:13" ht="13.5" thickBot="1" x14ac:dyDescent="0.25">
      <c r="A9" s="456"/>
      <c r="B9" s="724"/>
      <c r="C9" s="551"/>
      <c r="D9" s="551"/>
      <c r="E9" s="456"/>
      <c r="F9" s="726"/>
      <c r="G9" s="726"/>
      <c r="H9" s="726" t="s">
        <v>339</v>
      </c>
      <c r="I9" s="456"/>
    </row>
    <row r="10" spans="1:13" ht="13.5" customHeight="1" thickTop="1" x14ac:dyDescent="0.2">
      <c r="A10" s="456"/>
      <c r="B10" s="1142" t="s">
        <v>14</v>
      </c>
      <c r="C10" s="1144" t="s">
        <v>76</v>
      </c>
      <c r="D10" s="1144" t="s">
        <v>98</v>
      </c>
      <c r="E10" s="1133">
        <f>+'Poc. strana'!C19-2</f>
        <v>-2</v>
      </c>
      <c r="F10" s="1134"/>
      <c r="G10" s="1146" t="s">
        <v>682</v>
      </c>
      <c r="H10" s="1148" t="s">
        <v>683</v>
      </c>
    </row>
    <row r="11" spans="1:13" ht="41.25" customHeight="1" x14ac:dyDescent="0.2">
      <c r="A11" s="456"/>
      <c r="B11" s="1143"/>
      <c r="C11" s="1145"/>
      <c r="D11" s="1145"/>
      <c r="E11" s="902" t="s">
        <v>680</v>
      </c>
      <c r="F11" s="903" t="s">
        <v>681</v>
      </c>
      <c r="G11" s="1147"/>
      <c r="H11" s="1149"/>
    </row>
    <row r="12" spans="1:13" ht="15.75" x14ac:dyDescent="0.2">
      <c r="A12" s="456"/>
      <c r="B12" s="727" t="s">
        <v>77</v>
      </c>
      <c r="C12" s="368" t="s">
        <v>624</v>
      </c>
      <c r="D12" s="369" t="s">
        <v>671</v>
      </c>
      <c r="E12" s="898">
        <f>+'3 Oper Troskovi OP'!E344+'3 Oper Troskovi OP'!F344</f>
        <v>0</v>
      </c>
      <c r="F12" s="1150">
        <f>+AS102</f>
        <v>0</v>
      </c>
      <c r="G12" s="1154"/>
      <c r="H12" s="1139"/>
      <c r="J12"/>
      <c r="K12"/>
      <c r="L12"/>
      <c r="M12"/>
    </row>
    <row r="13" spans="1:13" ht="15.75" x14ac:dyDescent="0.2">
      <c r="A13" s="456"/>
      <c r="B13" s="728" t="s">
        <v>322</v>
      </c>
      <c r="C13" s="729" t="s">
        <v>309</v>
      </c>
      <c r="D13" s="730" t="s">
        <v>672</v>
      </c>
      <c r="E13" s="899">
        <f>+(E12+E16+E19)*0.009</f>
        <v>0</v>
      </c>
      <c r="F13" s="1151"/>
      <c r="G13" s="1155"/>
      <c r="H13" s="1140"/>
      <c r="J13"/>
      <c r="K13"/>
      <c r="L13"/>
      <c r="M13"/>
    </row>
    <row r="14" spans="1:13" x14ac:dyDescent="0.2">
      <c r="A14" s="456"/>
      <c r="B14" s="370" t="s">
        <v>546</v>
      </c>
      <c r="C14" s="518" t="s">
        <v>444</v>
      </c>
      <c r="D14" s="730"/>
      <c r="E14" s="899">
        <f>+'3 Oper Troskovi OP'!E238</f>
        <v>0</v>
      </c>
      <c r="F14" s="1151"/>
      <c r="G14" s="1155"/>
      <c r="H14" s="1140"/>
      <c r="J14"/>
      <c r="K14"/>
      <c r="L14"/>
      <c r="M14"/>
    </row>
    <row r="15" spans="1:13" ht="15.75" x14ac:dyDescent="0.2">
      <c r="A15" s="456"/>
      <c r="B15" s="370" t="s">
        <v>80</v>
      </c>
      <c r="C15" s="28" t="s">
        <v>525</v>
      </c>
      <c r="D15" s="900" t="s">
        <v>673</v>
      </c>
      <c r="E15" s="894">
        <f>SUM(E12:E14)</f>
        <v>0</v>
      </c>
      <c r="F15" s="1152"/>
      <c r="G15" s="1155"/>
      <c r="H15" s="1140"/>
      <c r="J15"/>
      <c r="K15"/>
      <c r="L15"/>
      <c r="M15"/>
    </row>
    <row r="16" spans="1:13" ht="15.75" x14ac:dyDescent="0.2">
      <c r="A16" s="456"/>
      <c r="B16" s="731" t="s">
        <v>88</v>
      </c>
      <c r="C16" s="562" t="s">
        <v>193</v>
      </c>
      <c r="D16" s="900" t="s">
        <v>674</v>
      </c>
      <c r="E16" s="895">
        <f>+'6 Sredstva'!E103</f>
        <v>0</v>
      </c>
      <c r="F16" s="1152"/>
      <c r="G16" s="1155"/>
      <c r="H16" s="1140"/>
      <c r="J16"/>
      <c r="K16"/>
      <c r="L16"/>
      <c r="M16"/>
    </row>
    <row r="17" spans="1:13" x14ac:dyDescent="0.2">
      <c r="A17" s="456"/>
      <c r="B17" s="731" t="s">
        <v>208</v>
      </c>
      <c r="C17" s="562" t="s">
        <v>195</v>
      </c>
      <c r="D17" s="459" t="s">
        <v>340</v>
      </c>
      <c r="E17" s="896">
        <f>+'4 PPCK'!D17</f>
        <v>0</v>
      </c>
      <c r="F17" s="1152"/>
      <c r="G17" s="1155"/>
      <c r="H17" s="1140"/>
      <c r="J17"/>
      <c r="K17"/>
      <c r="L17"/>
      <c r="M17"/>
    </row>
    <row r="18" spans="1:13" ht="15.75" x14ac:dyDescent="0.2">
      <c r="A18" s="456"/>
      <c r="B18" s="731" t="s">
        <v>248</v>
      </c>
      <c r="C18" s="562" t="s">
        <v>197</v>
      </c>
      <c r="D18" s="459" t="s">
        <v>675</v>
      </c>
      <c r="E18" s="897">
        <f>+'6.1 RS u prethodnom RP'!D36</f>
        <v>0</v>
      </c>
      <c r="F18" s="1152"/>
      <c r="G18" s="1155"/>
      <c r="H18" s="1140"/>
      <c r="J18"/>
      <c r="K18"/>
      <c r="L18"/>
      <c r="M18"/>
    </row>
    <row r="19" spans="1:13" x14ac:dyDescent="0.2">
      <c r="A19" s="456"/>
      <c r="B19" s="371" t="s">
        <v>249</v>
      </c>
      <c r="C19" s="29" t="s">
        <v>545</v>
      </c>
      <c r="D19" s="459"/>
      <c r="E19" s="897">
        <f>+E17*E18</f>
        <v>0</v>
      </c>
      <c r="F19" s="1152"/>
      <c r="G19" s="1155"/>
      <c r="H19" s="1140"/>
      <c r="J19"/>
      <c r="K19"/>
      <c r="L19"/>
      <c r="M19"/>
    </row>
    <row r="20" spans="1:13" ht="13.5" customHeight="1" x14ac:dyDescent="0.3">
      <c r="A20" s="456"/>
      <c r="B20" s="731" t="s">
        <v>250</v>
      </c>
      <c r="C20" s="729" t="s">
        <v>143</v>
      </c>
      <c r="D20" s="732" t="s">
        <v>676</v>
      </c>
      <c r="E20" s="897">
        <f>+'7 Sistemske usluge '!D13</f>
        <v>0</v>
      </c>
      <c r="F20" s="1152"/>
      <c r="G20" s="1155"/>
      <c r="H20" s="1140"/>
      <c r="J20"/>
      <c r="K20"/>
      <c r="L20"/>
      <c r="M20"/>
    </row>
    <row r="21" spans="1:13" ht="15.75" x14ac:dyDescent="0.3">
      <c r="A21" s="456"/>
      <c r="B21" s="731" t="s">
        <v>251</v>
      </c>
      <c r="C21" s="733" t="s">
        <v>199</v>
      </c>
      <c r="D21" s="732" t="s">
        <v>677</v>
      </c>
      <c r="E21" s="897">
        <f>+'8 Gubici'!R33</f>
        <v>0</v>
      </c>
      <c r="F21" s="1152"/>
      <c r="G21" s="1155"/>
      <c r="H21" s="1140"/>
      <c r="J21"/>
      <c r="K21"/>
      <c r="L21"/>
      <c r="M21"/>
    </row>
    <row r="22" spans="1:13" ht="15.75" x14ac:dyDescent="0.2">
      <c r="A22" s="456"/>
      <c r="B22" s="734" t="s">
        <v>252</v>
      </c>
      <c r="C22" s="565" t="s">
        <v>200</v>
      </c>
      <c r="D22" s="730" t="s">
        <v>678</v>
      </c>
      <c r="E22" s="897">
        <f>+'9 Ostali Prih'!D23</f>
        <v>0</v>
      </c>
      <c r="F22" s="1152"/>
      <c r="G22" s="1155"/>
      <c r="H22" s="1140"/>
      <c r="J22"/>
      <c r="K22"/>
      <c r="L22"/>
      <c r="M22"/>
    </row>
    <row r="23" spans="1:13" x14ac:dyDescent="0.2">
      <c r="A23" s="456"/>
      <c r="B23" s="371" t="s">
        <v>547</v>
      </c>
      <c r="C23" s="89" t="s">
        <v>548</v>
      </c>
      <c r="D23" s="730"/>
      <c r="E23" s="897">
        <f>+'9 Ostali Prih'!D15</f>
        <v>0</v>
      </c>
      <c r="F23" s="1152"/>
      <c r="G23" s="1155"/>
      <c r="H23" s="1140"/>
      <c r="J23"/>
      <c r="K23"/>
      <c r="L23"/>
      <c r="M23"/>
    </row>
    <row r="24" spans="1:13" ht="15.75" x14ac:dyDescent="0.3">
      <c r="A24" s="456"/>
      <c r="B24" s="734">
        <v>10</v>
      </c>
      <c r="C24" s="735" t="s">
        <v>202</v>
      </c>
      <c r="D24" s="736" t="s">
        <v>569</v>
      </c>
      <c r="E24" s="1025"/>
      <c r="F24" s="1153"/>
      <c r="G24" s="1156"/>
      <c r="H24" s="1141"/>
      <c r="J24"/>
      <c r="K24"/>
      <c r="L24"/>
      <c r="M24"/>
    </row>
    <row r="25" spans="1:13" ht="16.5" thickBot="1" x14ac:dyDescent="0.35">
      <c r="A25" s="456"/>
      <c r="B25" s="738">
        <v>11</v>
      </c>
      <c r="C25" s="739" t="s">
        <v>654</v>
      </c>
      <c r="D25" s="901" t="s">
        <v>679</v>
      </c>
      <c r="E25" s="460">
        <f>+E15+E16+E19+E20+E21-E22+E24</f>
        <v>0</v>
      </c>
      <c r="F25" s="740">
        <f>+F12</f>
        <v>0</v>
      </c>
      <c r="G25" s="908"/>
      <c r="H25" s="741">
        <f>(E25-F25)*(1+G25)</f>
        <v>0</v>
      </c>
      <c r="J25"/>
      <c r="K25"/>
      <c r="L25"/>
      <c r="M25"/>
    </row>
    <row r="26" spans="1:13" ht="13.5" thickTop="1" x14ac:dyDescent="0.2">
      <c r="A26" s="456"/>
      <c r="B26" s="724"/>
      <c r="C26" s="456"/>
      <c r="D26" s="456"/>
      <c r="E26" s="458"/>
      <c r="F26" s="458"/>
      <c r="G26" s="458"/>
      <c r="H26" s="456"/>
      <c r="I26" s="456"/>
      <c r="J26"/>
      <c r="K26"/>
      <c r="L26"/>
      <c r="M26"/>
    </row>
    <row r="27" spans="1:13" x14ac:dyDescent="0.2">
      <c r="A27" s="456"/>
      <c r="B27" s="742" t="s">
        <v>341</v>
      </c>
      <c r="C27" s="456"/>
      <c r="D27" s="456"/>
      <c r="E27" s="456"/>
      <c r="F27" s="458"/>
      <c r="G27" s="456"/>
      <c r="H27" s="456"/>
      <c r="I27" s="456"/>
    </row>
    <row r="28" spans="1:13" x14ac:dyDescent="0.2">
      <c r="A28" s="456"/>
      <c r="B28" s="742" t="s">
        <v>650</v>
      </c>
      <c r="C28" s="456"/>
      <c r="D28" s="456"/>
      <c r="E28" s="456"/>
      <c r="F28" s="458"/>
      <c r="G28" s="456"/>
      <c r="H28" s="456"/>
      <c r="I28" s="456"/>
    </row>
    <row r="29" spans="1:13" x14ac:dyDescent="0.2">
      <c r="A29" s="456"/>
      <c r="B29" s="742" t="s">
        <v>651</v>
      </c>
      <c r="C29" s="456"/>
      <c r="D29" s="456"/>
      <c r="E29" s="456"/>
      <c r="F29" s="458"/>
      <c r="G29" s="456"/>
      <c r="H29" s="456"/>
      <c r="I29" s="456"/>
    </row>
    <row r="30" spans="1:13" ht="15.75" x14ac:dyDescent="0.2">
      <c r="A30" s="456"/>
      <c r="B30" s="723" t="s">
        <v>689</v>
      </c>
      <c r="C30" s="456"/>
      <c r="D30" s="456"/>
      <c r="E30" s="456"/>
      <c r="F30" s="456"/>
      <c r="G30" s="456"/>
      <c r="H30" s="456"/>
      <c r="I30" s="456"/>
      <c r="J30" s="846"/>
    </row>
    <row r="31" spans="1:13" ht="15.75" x14ac:dyDescent="0.2">
      <c r="A31" s="456"/>
      <c r="B31" s="723" t="s">
        <v>652</v>
      </c>
      <c r="C31" s="456"/>
      <c r="D31" s="456"/>
      <c r="E31" s="456"/>
      <c r="F31" s="456"/>
      <c r="G31" s="456"/>
      <c r="H31" s="456"/>
      <c r="I31" s="456"/>
      <c r="J31" s="846"/>
    </row>
    <row r="32" spans="1:13" x14ac:dyDescent="0.2">
      <c r="A32" s="456"/>
      <c r="B32" s="743" t="s">
        <v>417</v>
      </c>
      <c r="C32" s="456"/>
      <c r="D32" s="456"/>
      <c r="E32" s="456"/>
      <c r="F32" s="456"/>
      <c r="G32" s="456"/>
      <c r="H32" s="456"/>
      <c r="I32" s="456"/>
      <c r="J32" s="847"/>
    </row>
    <row r="33" spans="1:49" x14ac:dyDescent="0.2">
      <c r="B33" s="723"/>
      <c r="C33" s="456"/>
      <c r="D33" s="456"/>
      <c r="E33" s="456"/>
      <c r="F33" s="456"/>
      <c r="G33" s="456"/>
      <c r="H33" s="456"/>
      <c r="I33" s="456"/>
    </row>
    <row r="34" spans="1:49" x14ac:dyDescent="0.2">
      <c r="B34" s="1113" t="str">
        <f>+"ОСТВАРЕЊЕ ЕЕ БИЛАНСА У "&amp;E10&amp;" . ГОДИНИ"</f>
        <v>ОСТВАРЕЊЕ ЕЕ БИЛАНСА У -2 . ГОДИНИ</v>
      </c>
      <c r="C34" s="1113"/>
      <c r="D34" s="1113"/>
      <c r="E34" s="1113"/>
      <c r="F34" s="1113"/>
      <c r="G34" s="1113"/>
      <c r="H34" s="1113"/>
      <c r="I34" s="1113"/>
      <c r="J34" s="1113"/>
      <c r="K34" s="1113"/>
      <c r="L34" s="1113"/>
      <c r="M34" s="1113"/>
      <c r="N34" s="1113"/>
      <c r="O34" s="1113"/>
      <c r="P34" s="1113"/>
      <c r="Q34" s="1113"/>
      <c r="R34" s="394"/>
      <c r="S34" s="1135" t="str">
        <f>+"ОСТВАРЕН ПРИХОД У "&amp;$E$10&amp;". ГОДИНИ"</f>
        <v>ОСТВАРЕН ПРИХОД У -2. ГОДИНИ</v>
      </c>
      <c r="T34" s="1135"/>
      <c r="U34" s="1135"/>
      <c r="V34" s="1135"/>
      <c r="W34" s="1135"/>
      <c r="X34" s="1135"/>
      <c r="Y34" s="1135"/>
      <c r="Z34" s="1135"/>
      <c r="AA34" s="1135"/>
      <c r="AB34" s="1135"/>
      <c r="AC34" s="1135"/>
      <c r="AD34" s="1135"/>
      <c r="AE34" s="1135"/>
      <c r="AF34" s="1135"/>
      <c r="AG34" s="1135"/>
      <c r="AH34" s="1135"/>
      <c r="AI34" s="1135"/>
      <c r="AJ34" s="1135"/>
      <c r="AK34" s="1135"/>
      <c r="AL34" s="1135"/>
      <c r="AM34" s="1135"/>
      <c r="AN34" s="1135"/>
      <c r="AO34" s="1135"/>
      <c r="AP34" s="1135"/>
      <c r="AQ34" s="1135"/>
      <c r="AR34" s="1135"/>
      <c r="AS34" s="1135"/>
      <c r="AT34" s="396"/>
      <c r="AU34" s="396"/>
    </row>
    <row r="35" spans="1:49" ht="13.5" x14ac:dyDescent="0.25">
      <c r="B35" s="398"/>
      <c r="C35" s="399"/>
      <c r="D35" s="399"/>
      <c r="E35" s="400"/>
      <c r="F35" s="400"/>
      <c r="G35" s="400"/>
      <c r="H35" s="400"/>
      <c r="I35" s="396"/>
      <c r="J35" s="396"/>
      <c r="K35" s="396"/>
      <c r="L35" s="396"/>
      <c r="M35" s="396"/>
      <c r="N35" s="396"/>
      <c r="O35" s="396"/>
      <c r="P35" s="396"/>
      <c r="Q35" s="396"/>
      <c r="R35" s="401"/>
      <c r="S35" s="395"/>
      <c r="T35" s="402"/>
      <c r="U35" s="397"/>
      <c r="V35" s="397"/>
      <c r="W35" s="397"/>
      <c r="X35" s="397"/>
      <c r="Y35" s="397"/>
      <c r="Z35" s="397"/>
      <c r="AA35" s="397"/>
      <c r="AB35" s="397"/>
      <c r="AC35" s="397"/>
      <c r="AD35" s="397"/>
      <c r="AE35" s="397"/>
      <c r="AF35" s="397"/>
      <c r="AG35" s="397"/>
      <c r="AH35" s="397"/>
      <c r="AI35" s="403"/>
      <c r="AJ35" s="397"/>
      <c r="AK35" s="397"/>
      <c r="AL35" s="397"/>
      <c r="AM35" s="397"/>
      <c r="AN35" s="397"/>
      <c r="AO35" s="397"/>
      <c r="AP35" s="397"/>
      <c r="AQ35" s="397"/>
      <c r="AR35" s="396"/>
      <c r="AS35" s="396"/>
      <c r="AT35" s="396"/>
      <c r="AU35" s="396"/>
    </row>
    <row r="36" spans="1:49" ht="14.25" thickBot="1" x14ac:dyDescent="0.3">
      <c r="B36" s="404"/>
      <c r="C36" s="396"/>
      <c r="D36" s="396"/>
      <c r="E36" s="396"/>
      <c r="F36" s="396"/>
      <c r="G36" s="396"/>
      <c r="H36" s="396"/>
      <c r="I36" s="405"/>
      <c r="J36" s="396"/>
      <c r="K36" s="396"/>
      <c r="L36" s="396"/>
      <c r="M36" s="396"/>
      <c r="N36" s="405"/>
      <c r="O36" s="396"/>
      <c r="P36" s="396"/>
      <c r="Q36" s="396"/>
      <c r="S36" s="395"/>
      <c r="T36" s="402"/>
      <c r="U36" s="397"/>
      <c r="V36" s="397"/>
      <c r="W36" s="397"/>
      <c r="X36" s="397"/>
      <c r="Y36" s="397"/>
      <c r="Z36" s="397"/>
      <c r="AA36" s="397"/>
      <c r="AB36" s="397"/>
      <c r="AC36" s="397"/>
      <c r="AD36" s="397"/>
      <c r="AE36" s="397"/>
      <c r="AF36" s="397"/>
      <c r="AG36" s="397"/>
      <c r="AH36" s="397"/>
      <c r="AI36" s="403"/>
      <c r="AJ36" s="397"/>
      <c r="AK36" s="397"/>
      <c r="AL36" s="397"/>
      <c r="AM36" s="397"/>
      <c r="AN36" s="397"/>
      <c r="AO36" s="397"/>
      <c r="AP36" s="397"/>
      <c r="AQ36" s="397"/>
      <c r="AR36" s="396"/>
      <c r="AS36" s="396"/>
      <c r="AT36" s="396"/>
      <c r="AU36" s="396"/>
    </row>
    <row r="37" spans="1:49" ht="13.5" customHeight="1" thickTop="1" x14ac:dyDescent="0.2">
      <c r="B37" s="1119" t="s">
        <v>14</v>
      </c>
      <c r="C37" s="1121" t="s">
        <v>384</v>
      </c>
      <c r="D37" s="1123" t="s">
        <v>385</v>
      </c>
      <c r="E37" s="1125" t="s">
        <v>386</v>
      </c>
      <c r="F37" s="1125"/>
      <c r="G37" s="1125"/>
      <c r="H37" s="1125"/>
      <c r="I37" s="1125"/>
      <c r="J37" s="1125"/>
      <c r="K37" s="1125"/>
      <c r="L37" s="1125"/>
      <c r="M37" s="1125"/>
      <c r="N37" s="1125"/>
      <c r="O37" s="1125"/>
      <c r="P37" s="1125"/>
      <c r="Q37" s="1126"/>
      <c r="R37" s="406"/>
      <c r="S37" s="1127" t="s">
        <v>14</v>
      </c>
      <c r="T37" s="1114" t="s">
        <v>384</v>
      </c>
      <c r="U37" s="1129" t="s">
        <v>572</v>
      </c>
      <c r="V37" s="1130"/>
      <c r="W37" s="1130"/>
      <c r="X37" s="1130"/>
      <c r="Y37" s="1130"/>
      <c r="Z37" s="1130"/>
      <c r="AA37" s="1130"/>
      <c r="AB37" s="1130"/>
      <c r="AC37" s="1130"/>
      <c r="AD37" s="1130"/>
      <c r="AE37" s="1130"/>
      <c r="AF37" s="1131"/>
      <c r="AG37" s="1116" t="s">
        <v>387</v>
      </c>
      <c r="AH37" s="1117"/>
      <c r="AI37" s="1117"/>
      <c r="AJ37" s="1117"/>
      <c r="AK37" s="1117"/>
      <c r="AL37" s="1117"/>
      <c r="AM37" s="1117"/>
      <c r="AN37" s="1117"/>
      <c r="AO37" s="1117"/>
      <c r="AP37" s="1117"/>
      <c r="AQ37" s="1117"/>
      <c r="AR37" s="1117"/>
      <c r="AS37" s="1118"/>
      <c r="AT37" s="396"/>
      <c r="AU37" s="396"/>
    </row>
    <row r="38" spans="1:49" x14ac:dyDescent="0.2">
      <c r="B38" s="1120"/>
      <c r="C38" s="1122"/>
      <c r="D38" s="1124"/>
      <c r="E38" s="407" t="s">
        <v>19</v>
      </c>
      <c r="F38" s="407" t="s">
        <v>20</v>
      </c>
      <c r="G38" s="407" t="s">
        <v>21</v>
      </c>
      <c r="H38" s="407" t="s">
        <v>163</v>
      </c>
      <c r="I38" s="407" t="s">
        <v>164</v>
      </c>
      <c r="J38" s="407" t="s">
        <v>165</v>
      </c>
      <c r="K38" s="407" t="s">
        <v>166</v>
      </c>
      <c r="L38" s="407" t="s">
        <v>167</v>
      </c>
      <c r="M38" s="407" t="s">
        <v>168</v>
      </c>
      <c r="N38" s="407" t="s">
        <v>169</v>
      </c>
      <c r="O38" s="407" t="s">
        <v>176</v>
      </c>
      <c r="P38" s="407" t="s">
        <v>177</v>
      </c>
      <c r="Q38" s="408" t="s">
        <v>178</v>
      </c>
      <c r="R38" s="406"/>
      <c r="S38" s="1128"/>
      <c r="T38" s="1115"/>
      <c r="U38" s="409" t="s">
        <v>19</v>
      </c>
      <c r="V38" s="409" t="s">
        <v>20</v>
      </c>
      <c r="W38" s="409" t="s">
        <v>20</v>
      </c>
      <c r="X38" s="409" t="s">
        <v>163</v>
      </c>
      <c r="Y38" s="409" t="s">
        <v>164</v>
      </c>
      <c r="Z38" s="409" t="s">
        <v>165</v>
      </c>
      <c r="AA38" s="409" t="s">
        <v>166</v>
      </c>
      <c r="AB38" s="409" t="s">
        <v>167</v>
      </c>
      <c r="AC38" s="409" t="s">
        <v>168</v>
      </c>
      <c r="AD38" s="409" t="s">
        <v>169</v>
      </c>
      <c r="AE38" s="409" t="s">
        <v>176</v>
      </c>
      <c r="AF38" s="409" t="s">
        <v>177</v>
      </c>
      <c r="AG38" s="409" t="s">
        <v>19</v>
      </c>
      <c r="AH38" s="409" t="s">
        <v>20</v>
      </c>
      <c r="AI38" s="409" t="s">
        <v>20</v>
      </c>
      <c r="AJ38" s="409" t="s">
        <v>163</v>
      </c>
      <c r="AK38" s="409" t="s">
        <v>164</v>
      </c>
      <c r="AL38" s="409" t="s">
        <v>165</v>
      </c>
      <c r="AM38" s="409" t="s">
        <v>166</v>
      </c>
      <c r="AN38" s="409" t="s">
        <v>167</v>
      </c>
      <c r="AO38" s="409" t="s">
        <v>168</v>
      </c>
      <c r="AP38" s="409" t="s">
        <v>169</v>
      </c>
      <c r="AQ38" s="409" t="s">
        <v>176</v>
      </c>
      <c r="AR38" s="409" t="s">
        <v>177</v>
      </c>
      <c r="AS38" s="410" t="s">
        <v>178</v>
      </c>
      <c r="AT38" s="396"/>
      <c r="AU38" s="396"/>
    </row>
    <row r="39" spans="1:49" x14ac:dyDescent="0.2">
      <c r="A39" s="411"/>
      <c r="B39" s="412" t="s">
        <v>19</v>
      </c>
      <c r="C39" s="744" t="s">
        <v>388</v>
      </c>
      <c r="D39" s="413"/>
      <c r="E39" s="414"/>
      <c r="F39" s="407"/>
      <c r="G39" s="414"/>
      <c r="H39" s="414"/>
      <c r="I39" s="414"/>
      <c r="J39" s="414"/>
      <c r="K39" s="414"/>
      <c r="L39" s="414"/>
      <c r="M39" s="414"/>
      <c r="N39" s="414"/>
      <c r="O39" s="414"/>
      <c r="P39" s="414"/>
      <c r="Q39" s="415"/>
      <c r="R39" s="406"/>
      <c r="S39" s="412" t="s">
        <v>19</v>
      </c>
      <c r="T39" s="744" t="s">
        <v>388</v>
      </c>
      <c r="U39" s="1023" t="s">
        <v>752</v>
      </c>
      <c r="V39" s="1023" t="s">
        <v>752</v>
      </c>
      <c r="W39" s="1023" t="s">
        <v>752</v>
      </c>
      <c r="X39" s="1023" t="s">
        <v>752</v>
      </c>
      <c r="Y39" s="1023" t="s">
        <v>752</v>
      </c>
      <c r="Z39" s="1023" t="s">
        <v>752</v>
      </c>
      <c r="AA39" s="1023" t="s">
        <v>752</v>
      </c>
      <c r="AB39" s="1023" t="s">
        <v>752</v>
      </c>
      <c r="AC39" s="1023" t="s">
        <v>752</v>
      </c>
      <c r="AD39" s="1023" t="s">
        <v>752</v>
      </c>
      <c r="AE39" s="1023" t="s">
        <v>752</v>
      </c>
      <c r="AF39" s="1024" t="s">
        <v>752</v>
      </c>
      <c r="AG39" s="416"/>
      <c r="AH39" s="416"/>
      <c r="AI39" s="416"/>
      <c r="AJ39" s="416"/>
      <c r="AK39" s="416"/>
      <c r="AL39" s="416"/>
      <c r="AM39" s="416"/>
      <c r="AN39" s="416"/>
      <c r="AO39" s="416"/>
      <c r="AP39" s="416"/>
      <c r="AQ39" s="416"/>
      <c r="AR39" s="416"/>
      <c r="AS39" s="904"/>
      <c r="AT39" s="745"/>
      <c r="AU39" s="745"/>
      <c r="AV39" s="745"/>
      <c r="AW39" s="745"/>
    </row>
    <row r="40" spans="1:49" x14ac:dyDescent="0.2">
      <c r="A40" s="401"/>
      <c r="B40" s="746">
        <v>1</v>
      </c>
      <c r="C40" s="747" t="s">
        <v>389</v>
      </c>
      <c r="D40" s="748" t="s">
        <v>390</v>
      </c>
      <c r="E40" s="749">
        <f>SUM(E41:E43)</f>
        <v>0</v>
      </c>
      <c r="F40" s="749">
        <f t="shared" ref="F40:Q40" si="0">SUM(F41:F43)</f>
        <v>0</v>
      </c>
      <c r="G40" s="749">
        <f t="shared" si="0"/>
        <v>0</v>
      </c>
      <c r="H40" s="749">
        <f t="shared" si="0"/>
        <v>0</v>
      </c>
      <c r="I40" s="749">
        <f t="shared" si="0"/>
        <v>0</v>
      </c>
      <c r="J40" s="749">
        <f t="shared" si="0"/>
        <v>0</v>
      </c>
      <c r="K40" s="749">
        <f t="shared" si="0"/>
        <v>0</v>
      </c>
      <c r="L40" s="749">
        <f t="shared" si="0"/>
        <v>0</v>
      </c>
      <c r="M40" s="749">
        <f t="shared" si="0"/>
        <v>0</v>
      </c>
      <c r="N40" s="749">
        <f t="shared" si="0"/>
        <v>0</v>
      </c>
      <c r="O40" s="749">
        <f t="shared" si="0"/>
        <v>0</v>
      </c>
      <c r="P40" s="749">
        <f t="shared" si="0"/>
        <v>0</v>
      </c>
      <c r="Q40" s="750">
        <f t="shared" si="0"/>
        <v>0</v>
      </c>
      <c r="S40" s="746">
        <v>1</v>
      </c>
      <c r="T40" s="747" t="s">
        <v>389</v>
      </c>
      <c r="U40" s="814"/>
      <c r="V40" s="814"/>
      <c r="W40" s="814"/>
      <c r="X40" s="814"/>
      <c r="Y40" s="814"/>
      <c r="Z40" s="814"/>
      <c r="AA40" s="814"/>
      <c r="AB40" s="814"/>
      <c r="AC40" s="814"/>
      <c r="AD40" s="814"/>
      <c r="AE40" s="814"/>
      <c r="AF40" s="814"/>
      <c r="AG40" s="418"/>
      <c r="AH40" s="418"/>
      <c r="AI40" s="418"/>
      <c r="AJ40" s="418"/>
      <c r="AK40" s="418"/>
      <c r="AL40" s="418"/>
      <c r="AM40" s="418"/>
      <c r="AN40" s="418"/>
      <c r="AO40" s="418"/>
      <c r="AP40" s="418"/>
      <c r="AQ40" s="418"/>
      <c r="AR40" s="418"/>
      <c r="AS40" s="419"/>
      <c r="AT40" s="745"/>
      <c r="AU40" s="745"/>
      <c r="AV40" s="745"/>
      <c r="AW40" s="745"/>
    </row>
    <row r="41" spans="1:49" x14ac:dyDescent="0.2">
      <c r="A41" s="401"/>
      <c r="B41" s="746" t="s">
        <v>46</v>
      </c>
      <c r="C41" s="751" t="s">
        <v>391</v>
      </c>
      <c r="D41" s="457" t="s">
        <v>390</v>
      </c>
      <c r="E41" s="752"/>
      <c r="F41" s="752"/>
      <c r="G41" s="752"/>
      <c r="H41" s="752"/>
      <c r="I41" s="752"/>
      <c r="J41" s="752"/>
      <c r="K41" s="752"/>
      <c r="L41" s="752"/>
      <c r="M41" s="752"/>
      <c r="N41" s="752"/>
      <c r="O41" s="752"/>
      <c r="P41" s="752"/>
      <c r="Q41" s="753">
        <f t="shared" ref="Q41:Q48" si="1">SUM(E41:P41)</f>
        <v>0</v>
      </c>
      <c r="S41" s="746" t="s">
        <v>46</v>
      </c>
      <c r="T41" s="751" t="s">
        <v>391</v>
      </c>
      <c r="U41" s="814"/>
      <c r="V41" s="814"/>
      <c r="W41" s="814"/>
      <c r="X41" s="814"/>
      <c r="Y41" s="814"/>
      <c r="Z41" s="814"/>
      <c r="AA41" s="814"/>
      <c r="AB41" s="814"/>
      <c r="AC41" s="814"/>
      <c r="AD41" s="814"/>
      <c r="AE41" s="814"/>
      <c r="AF41" s="814"/>
      <c r="AG41" s="416"/>
      <c r="AH41" s="416"/>
      <c r="AI41" s="416"/>
      <c r="AJ41" s="416"/>
      <c r="AK41" s="416"/>
      <c r="AL41" s="416"/>
      <c r="AM41" s="416"/>
      <c r="AN41" s="416"/>
      <c r="AO41" s="416"/>
      <c r="AP41" s="416"/>
      <c r="AQ41" s="416"/>
      <c r="AR41" s="416"/>
      <c r="AS41" s="419"/>
      <c r="AT41" s="745"/>
      <c r="AU41" s="745"/>
      <c r="AV41" s="745"/>
      <c r="AW41" s="745"/>
    </row>
    <row r="42" spans="1:49" x14ac:dyDescent="0.2">
      <c r="A42" s="401"/>
      <c r="B42" s="746" t="s">
        <v>47</v>
      </c>
      <c r="C42" s="751" t="s">
        <v>392</v>
      </c>
      <c r="D42" s="457" t="s">
        <v>390</v>
      </c>
      <c r="E42" s="752"/>
      <c r="F42" s="752"/>
      <c r="G42" s="752"/>
      <c r="H42" s="752"/>
      <c r="I42" s="752"/>
      <c r="J42" s="752"/>
      <c r="K42" s="752"/>
      <c r="L42" s="752"/>
      <c r="M42" s="752"/>
      <c r="N42" s="752"/>
      <c r="O42" s="752"/>
      <c r="P42" s="752"/>
      <c r="Q42" s="753">
        <f t="shared" si="1"/>
        <v>0</v>
      </c>
      <c r="S42" s="746" t="s">
        <v>47</v>
      </c>
      <c r="T42" s="751" t="s">
        <v>392</v>
      </c>
      <c r="U42" s="814"/>
      <c r="V42" s="814"/>
      <c r="W42" s="814"/>
      <c r="X42" s="814"/>
      <c r="Y42" s="814"/>
      <c r="Z42" s="814"/>
      <c r="AA42" s="814"/>
      <c r="AB42" s="814"/>
      <c r="AC42" s="814"/>
      <c r="AD42" s="814"/>
      <c r="AE42" s="814"/>
      <c r="AF42" s="814"/>
      <c r="AG42" s="416"/>
      <c r="AH42" s="416"/>
      <c r="AI42" s="416"/>
      <c r="AJ42" s="416"/>
      <c r="AK42" s="416"/>
      <c r="AL42" s="416"/>
      <c r="AM42" s="416"/>
      <c r="AN42" s="416"/>
      <c r="AO42" s="416"/>
      <c r="AP42" s="416"/>
      <c r="AQ42" s="416"/>
      <c r="AR42" s="416"/>
      <c r="AS42" s="419"/>
      <c r="AT42" s="745"/>
      <c r="AU42" s="745"/>
      <c r="AV42" s="745"/>
      <c r="AW42" s="745"/>
    </row>
    <row r="43" spans="1:49" x14ac:dyDescent="0.2">
      <c r="A43" s="401"/>
      <c r="B43" s="746" t="s">
        <v>48</v>
      </c>
      <c r="C43" s="751" t="s">
        <v>393</v>
      </c>
      <c r="D43" s="457" t="s">
        <v>390</v>
      </c>
      <c r="E43" s="754"/>
      <c r="F43" s="754"/>
      <c r="G43" s="754"/>
      <c r="H43" s="754"/>
      <c r="I43" s="754"/>
      <c r="J43" s="754"/>
      <c r="K43" s="754"/>
      <c r="L43" s="754"/>
      <c r="M43" s="754"/>
      <c r="N43" s="754"/>
      <c r="O43" s="754"/>
      <c r="P43" s="754"/>
      <c r="Q43" s="755">
        <f t="shared" si="1"/>
        <v>0</v>
      </c>
      <c r="S43" s="746" t="s">
        <v>48</v>
      </c>
      <c r="T43" s="751" t="s">
        <v>393</v>
      </c>
      <c r="U43" s="815"/>
      <c r="V43" s="815"/>
      <c r="W43" s="815"/>
      <c r="X43" s="815"/>
      <c r="Y43" s="815"/>
      <c r="Z43" s="815"/>
      <c r="AA43" s="815"/>
      <c r="AB43" s="815"/>
      <c r="AC43" s="815"/>
      <c r="AD43" s="815"/>
      <c r="AE43" s="815"/>
      <c r="AF43" s="815"/>
      <c r="AG43" s="418"/>
      <c r="AH43" s="418"/>
      <c r="AI43" s="418"/>
      <c r="AJ43" s="418"/>
      <c r="AK43" s="418"/>
      <c r="AL43" s="418"/>
      <c r="AM43" s="418"/>
      <c r="AN43" s="418"/>
      <c r="AO43" s="418"/>
      <c r="AP43" s="418"/>
      <c r="AQ43" s="418"/>
      <c r="AR43" s="418"/>
      <c r="AS43" s="419"/>
      <c r="AT43" s="745"/>
      <c r="AU43" s="745"/>
      <c r="AV43" s="745"/>
      <c r="AW43" s="745"/>
    </row>
    <row r="44" spans="1:49" x14ac:dyDescent="0.2">
      <c r="A44" s="401"/>
      <c r="B44" s="756" t="s">
        <v>20</v>
      </c>
      <c r="C44" s="757" t="s">
        <v>394</v>
      </c>
      <c r="D44" s="409"/>
      <c r="E44" s="420">
        <f>+E45+E46+E47+E48+E50</f>
        <v>0</v>
      </c>
      <c r="F44" s="420">
        <f t="shared" ref="F44:P44" si="2">+F45+F46+F47+F48+F50</f>
        <v>0</v>
      </c>
      <c r="G44" s="420">
        <f t="shared" si="2"/>
        <v>0</v>
      </c>
      <c r="H44" s="420">
        <f t="shared" si="2"/>
        <v>0</v>
      </c>
      <c r="I44" s="420">
        <f t="shared" si="2"/>
        <v>0</v>
      </c>
      <c r="J44" s="420">
        <f t="shared" si="2"/>
        <v>0</v>
      </c>
      <c r="K44" s="420">
        <f t="shared" si="2"/>
        <v>0</v>
      </c>
      <c r="L44" s="420">
        <f t="shared" si="2"/>
        <v>0</v>
      </c>
      <c r="M44" s="420">
        <f t="shared" si="2"/>
        <v>0</v>
      </c>
      <c r="N44" s="420">
        <f t="shared" si="2"/>
        <v>0</v>
      </c>
      <c r="O44" s="420">
        <f t="shared" si="2"/>
        <v>0</v>
      </c>
      <c r="P44" s="420">
        <f t="shared" si="2"/>
        <v>0</v>
      </c>
      <c r="Q44" s="758">
        <f t="shared" si="1"/>
        <v>0</v>
      </c>
      <c r="S44" s="756" t="s">
        <v>20</v>
      </c>
      <c r="T44" s="757" t="s">
        <v>394</v>
      </c>
      <c r="U44" s="816"/>
      <c r="V44" s="816"/>
      <c r="W44" s="816"/>
      <c r="X44" s="816"/>
      <c r="Y44" s="816"/>
      <c r="Z44" s="816"/>
      <c r="AA44" s="816"/>
      <c r="AB44" s="816"/>
      <c r="AC44" s="816"/>
      <c r="AD44" s="816"/>
      <c r="AE44" s="816"/>
      <c r="AF44" s="816"/>
      <c r="AG44" s="421"/>
      <c r="AH44" s="421"/>
      <c r="AI44" s="421"/>
      <c r="AJ44" s="421"/>
      <c r="AK44" s="421"/>
      <c r="AL44" s="421"/>
      <c r="AM44" s="421"/>
      <c r="AN44" s="421"/>
      <c r="AO44" s="421"/>
      <c r="AP44" s="421"/>
      <c r="AQ44" s="421"/>
      <c r="AR44" s="421"/>
      <c r="AS44" s="417"/>
    </row>
    <row r="45" spans="1:49" x14ac:dyDescent="0.2">
      <c r="A45" s="401"/>
      <c r="B45" s="759">
        <v>1</v>
      </c>
      <c r="C45" s="760" t="s">
        <v>395</v>
      </c>
      <c r="D45" s="761" t="s">
        <v>390</v>
      </c>
      <c r="E45" s="422"/>
      <c r="F45" s="422"/>
      <c r="G45" s="422"/>
      <c r="H45" s="422"/>
      <c r="I45" s="422"/>
      <c r="J45" s="422"/>
      <c r="K45" s="422"/>
      <c r="L45" s="422"/>
      <c r="M45" s="422"/>
      <c r="N45" s="422"/>
      <c r="O45" s="422"/>
      <c r="P45" s="422"/>
      <c r="Q45" s="762">
        <f t="shared" si="1"/>
        <v>0</v>
      </c>
      <c r="S45" s="759">
        <v>1</v>
      </c>
      <c r="T45" s="760" t="s">
        <v>395</v>
      </c>
      <c r="U45" s="816"/>
      <c r="V45" s="816"/>
      <c r="W45" s="816"/>
      <c r="X45" s="816"/>
      <c r="Y45" s="816"/>
      <c r="Z45" s="816"/>
      <c r="AA45" s="816"/>
      <c r="AB45" s="816"/>
      <c r="AC45" s="816"/>
      <c r="AD45" s="816"/>
      <c r="AE45" s="816"/>
      <c r="AF45" s="816"/>
      <c r="AG45" s="423"/>
      <c r="AH45" s="423"/>
      <c r="AI45" s="423"/>
      <c r="AJ45" s="423"/>
      <c r="AK45" s="423"/>
      <c r="AL45" s="423"/>
      <c r="AM45" s="423"/>
      <c r="AN45" s="423"/>
      <c r="AO45" s="423"/>
      <c r="AP45" s="423"/>
      <c r="AQ45" s="423"/>
      <c r="AR45" s="423"/>
      <c r="AS45" s="424"/>
    </row>
    <row r="46" spans="1:49" x14ac:dyDescent="0.2">
      <c r="A46" s="401"/>
      <c r="B46" s="763">
        <v>2</v>
      </c>
      <c r="C46" s="764" t="s">
        <v>396</v>
      </c>
      <c r="D46" s="457" t="s">
        <v>390</v>
      </c>
      <c r="E46" s="425"/>
      <c r="F46" s="425"/>
      <c r="G46" s="425"/>
      <c r="H46" s="425"/>
      <c r="I46" s="425"/>
      <c r="J46" s="425"/>
      <c r="K46" s="425"/>
      <c r="L46" s="425"/>
      <c r="M46" s="425"/>
      <c r="N46" s="425"/>
      <c r="O46" s="425"/>
      <c r="P46" s="425"/>
      <c r="Q46" s="765">
        <f t="shared" si="1"/>
        <v>0</v>
      </c>
      <c r="S46" s="763">
        <v>2</v>
      </c>
      <c r="T46" s="764" t="s">
        <v>396</v>
      </c>
      <c r="U46" s="816"/>
      <c r="V46" s="816"/>
      <c r="W46" s="816"/>
      <c r="X46" s="816"/>
      <c r="Y46" s="816"/>
      <c r="Z46" s="816"/>
      <c r="AA46" s="816"/>
      <c r="AB46" s="816"/>
      <c r="AC46" s="816"/>
      <c r="AD46" s="816"/>
      <c r="AE46" s="816"/>
      <c r="AF46" s="816"/>
      <c r="AG46" s="416"/>
      <c r="AH46" s="416"/>
      <c r="AI46" s="416"/>
      <c r="AJ46" s="416"/>
      <c r="AK46" s="416"/>
      <c r="AL46" s="416"/>
      <c r="AM46" s="416"/>
      <c r="AN46" s="416"/>
      <c r="AO46" s="416"/>
      <c r="AP46" s="416"/>
      <c r="AQ46" s="416"/>
      <c r="AR46" s="416"/>
      <c r="AS46" s="419"/>
      <c r="AT46" s="401"/>
    </row>
    <row r="47" spans="1:49" x14ac:dyDescent="0.2">
      <c r="A47" s="401"/>
      <c r="B47" s="746" t="s">
        <v>2</v>
      </c>
      <c r="C47" s="751" t="s">
        <v>397</v>
      </c>
      <c r="D47" s="457" t="s">
        <v>390</v>
      </c>
      <c r="E47" s="425"/>
      <c r="F47" s="425"/>
      <c r="G47" s="425"/>
      <c r="H47" s="425"/>
      <c r="I47" s="425"/>
      <c r="J47" s="425"/>
      <c r="K47" s="425"/>
      <c r="L47" s="425"/>
      <c r="M47" s="425"/>
      <c r="N47" s="425"/>
      <c r="O47" s="425"/>
      <c r="P47" s="425"/>
      <c r="Q47" s="765">
        <f t="shared" si="1"/>
        <v>0</v>
      </c>
      <c r="S47" s="746" t="s">
        <v>2</v>
      </c>
      <c r="T47" s="751" t="s">
        <v>397</v>
      </c>
      <c r="U47" s="816"/>
      <c r="V47" s="816"/>
      <c r="W47" s="816"/>
      <c r="X47" s="816"/>
      <c r="Y47" s="816"/>
      <c r="Z47" s="816"/>
      <c r="AA47" s="816"/>
      <c r="AB47" s="816"/>
      <c r="AC47" s="816"/>
      <c r="AD47" s="816"/>
      <c r="AE47" s="816"/>
      <c r="AF47" s="816"/>
      <c r="AG47" s="418"/>
      <c r="AH47" s="418"/>
      <c r="AI47" s="418"/>
      <c r="AJ47" s="418"/>
      <c r="AK47" s="418"/>
      <c r="AL47" s="418"/>
      <c r="AM47" s="418"/>
      <c r="AN47" s="418"/>
      <c r="AO47" s="418"/>
      <c r="AP47" s="418"/>
      <c r="AQ47" s="418"/>
      <c r="AR47" s="418"/>
      <c r="AS47" s="419"/>
    </row>
    <row r="48" spans="1:49" x14ac:dyDescent="0.2">
      <c r="A48" s="401"/>
      <c r="B48" s="766">
        <v>4</v>
      </c>
      <c r="C48" s="767" t="s">
        <v>398</v>
      </c>
      <c r="D48" s="457" t="s">
        <v>390</v>
      </c>
      <c r="E48" s="426">
        <f>+E40-E50-E47-E46-E45</f>
        <v>0</v>
      </c>
      <c r="F48" s="427">
        <f t="shared" ref="F48:P48" si="3">+F40-F50-F47-F46-F45</f>
        <v>0</v>
      </c>
      <c r="G48" s="427">
        <f t="shared" si="3"/>
        <v>0</v>
      </c>
      <c r="H48" s="427">
        <f t="shared" si="3"/>
        <v>0</v>
      </c>
      <c r="I48" s="427">
        <f t="shared" si="3"/>
        <v>0</v>
      </c>
      <c r="J48" s="427">
        <f t="shared" si="3"/>
        <v>0</v>
      </c>
      <c r="K48" s="427">
        <f t="shared" si="3"/>
        <v>0</v>
      </c>
      <c r="L48" s="427">
        <f t="shared" si="3"/>
        <v>0</v>
      </c>
      <c r="M48" s="427">
        <f t="shared" si="3"/>
        <v>0</v>
      </c>
      <c r="N48" s="427">
        <f t="shared" si="3"/>
        <v>0</v>
      </c>
      <c r="O48" s="427">
        <f t="shared" si="3"/>
        <v>0</v>
      </c>
      <c r="P48" s="427">
        <f t="shared" si="3"/>
        <v>0</v>
      </c>
      <c r="Q48" s="765">
        <f t="shared" si="1"/>
        <v>0</v>
      </c>
      <c r="S48" s="766">
        <v>4</v>
      </c>
      <c r="T48" s="767" t="s">
        <v>398</v>
      </c>
      <c r="U48" s="814"/>
      <c r="V48" s="814"/>
      <c r="W48" s="814"/>
      <c r="X48" s="814"/>
      <c r="Y48" s="814"/>
      <c r="Z48" s="814"/>
      <c r="AA48" s="814"/>
      <c r="AB48" s="814"/>
      <c r="AC48" s="814"/>
      <c r="AD48" s="814"/>
      <c r="AE48" s="814"/>
      <c r="AF48" s="814"/>
      <c r="AG48" s="416"/>
      <c r="AH48" s="416"/>
      <c r="AI48" s="416"/>
      <c r="AJ48" s="416"/>
      <c r="AK48" s="416"/>
      <c r="AL48" s="416"/>
      <c r="AM48" s="416"/>
      <c r="AN48" s="416"/>
      <c r="AO48" s="416"/>
      <c r="AP48" s="416"/>
      <c r="AQ48" s="416"/>
      <c r="AR48" s="416"/>
      <c r="AS48" s="419"/>
      <c r="AT48" s="401"/>
    </row>
    <row r="49" spans="1:46" x14ac:dyDescent="0.2">
      <c r="A49" s="401"/>
      <c r="B49" s="768"/>
      <c r="C49" s="769" t="s">
        <v>399</v>
      </c>
      <c r="D49" s="770" t="s">
        <v>145</v>
      </c>
      <c r="E49" s="428">
        <f>IF(E40=0,,E48/E40*100)</f>
        <v>0</v>
      </c>
      <c r="F49" s="428">
        <f t="shared" ref="F49:Q49" si="4">IF(F40=0,,F48/F40*100)</f>
        <v>0</v>
      </c>
      <c r="G49" s="428">
        <f t="shared" si="4"/>
        <v>0</v>
      </c>
      <c r="H49" s="428">
        <f t="shared" si="4"/>
        <v>0</v>
      </c>
      <c r="I49" s="428">
        <f t="shared" si="4"/>
        <v>0</v>
      </c>
      <c r="J49" s="428">
        <f t="shared" si="4"/>
        <v>0</v>
      </c>
      <c r="K49" s="428">
        <f t="shared" si="4"/>
        <v>0</v>
      </c>
      <c r="L49" s="428">
        <f t="shared" si="4"/>
        <v>0</v>
      </c>
      <c r="M49" s="428">
        <f t="shared" si="4"/>
        <v>0</v>
      </c>
      <c r="N49" s="428">
        <f t="shared" si="4"/>
        <v>0</v>
      </c>
      <c r="O49" s="428">
        <f t="shared" si="4"/>
        <v>0</v>
      </c>
      <c r="P49" s="428">
        <f t="shared" si="4"/>
        <v>0</v>
      </c>
      <c r="Q49" s="771">
        <f t="shared" si="4"/>
        <v>0</v>
      </c>
      <c r="S49" s="768"/>
      <c r="T49" s="769" t="s">
        <v>399</v>
      </c>
      <c r="U49" s="814"/>
      <c r="V49" s="814"/>
      <c r="W49" s="814"/>
      <c r="X49" s="814"/>
      <c r="Y49" s="814"/>
      <c r="Z49" s="814"/>
      <c r="AA49" s="814"/>
      <c r="AB49" s="814"/>
      <c r="AC49" s="814"/>
      <c r="AD49" s="814"/>
      <c r="AE49" s="814"/>
      <c r="AF49" s="814"/>
      <c r="AG49" s="416"/>
      <c r="AH49" s="416"/>
      <c r="AI49" s="416"/>
      <c r="AJ49" s="416"/>
      <c r="AK49" s="416"/>
      <c r="AL49" s="416"/>
      <c r="AM49" s="416"/>
      <c r="AN49" s="416"/>
      <c r="AO49" s="416"/>
      <c r="AP49" s="416"/>
      <c r="AQ49" s="416"/>
      <c r="AR49" s="416"/>
      <c r="AS49" s="419"/>
      <c r="AT49" s="401"/>
    </row>
    <row r="50" spans="1:46" x14ac:dyDescent="0.2">
      <c r="A50" s="401"/>
      <c r="B50" s="412">
        <v>5</v>
      </c>
      <c r="C50" s="429" t="s">
        <v>400</v>
      </c>
      <c r="D50" s="430" t="s">
        <v>390</v>
      </c>
      <c r="E50" s="431">
        <f>+E55+E65+E75+E82+E86+E96</f>
        <v>0</v>
      </c>
      <c r="F50" s="431">
        <f t="shared" ref="F50:P50" si="5">+F55+F65+F75+F82+F86+F96</f>
        <v>0</v>
      </c>
      <c r="G50" s="431">
        <f t="shared" si="5"/>
        <v>0</v>
      </c>
      <c r="H50" s="431">
        <f t="shared" si="5"/>
        <v>0</v>
      </c>
      <c r="I50" s="431">
        <f t="shared" si="5"/>
        <v>0</v>
      </c>
      <c r="J50" s="431">
        <f t="shared" si="5"/>
        <v>0</v>
      </c>
      <c r="K50" s="431">
        <f t="shared" si="5"/>
        <v>0</v>
      </c>
      <c r="L50" s="431">
        <f t="shared" si="5"/>
        <v>0</v>
      </c>
      <c r="M50" s="431">
        <f t="shared" si="5"/>
        <v>0</v>
      </c>
      <c r="N50" s="431">
        <f t="shared" si="5"/>
        <v>0</v>
      </c>
      <c r="O50" s="431">
        <f t="shared" si="5"/>
        <v>0</v>
      </c>
      <c r="P50" s="431">
        <f t="shared" si="5"/>
        <v>0</v>
      </c>
      <c r="Q50" s="432">
        <f>SUM(E50:P50)</f>
        <v>0</v>
      </c>
      <c r="S50" s="412">
        <v>5</v>
      </c>
      <c r="T50" s="429" t="s">
        <v>400</v>
      </c>
      <c r="U50" s="814"/>
      <c r="V50" s="814"/>
      <c r="W50" s="814"/>
      <c r="X50" s="814"/>
      <c r="Y50" s="814"/>
      <c r="Z50" s="814"/>
      <c r="AA50" s="814"/>
      <c r="AB50" s="814"/>
      <c r="AC50" s="814"/>
      <c r="AD50" s="814"/>
      <c r="AE50" s="814"/>
      <c r="AF50" s="814"/>
      <c r="AG50" s="433"/>
      <c r="AH50" s="433"/>
      <c r="AI50" s="433"/>
      <c r="AJ50" s="433"/>
      <c r="AK50" s="433"/>
      <c r="AL50" s="433"/>
      <c r="AM50" s="433"/>
      <c r="AN50" s="433"/>
      <c r="AO50" s="433"/>
      <c r="AP50" s="433"/>
      <c r="AQ50" s="433"/>
      <c r="AR50" s="433"/>
      <c r="AS50" s="419"/>
      <c r="AT50" s="401"/>
    </row>
    <row r="51" spans="1:46" x14ac:dyDescent="0.2">
      <c r="A51" s="401"/>
      <c r="B51" s="434"/>
      <c r="C51" s="435" t="s">
        <v>401</v>
      </c>
      <c r="D51" s="430"/>
      <c r="E51" s="436"/>
      <c r="F51" s="436"/>
      <c r="G51" s="436"/>
      <c r="H51" s="436"/>
      <c r="I51" s="436"/>
      <c r="J51" s="436"/>
      <c r="K51" s="436"/>
      <c r="L51" s="436"/>
      <c r="M51" s="436"/>
      <c r="N51" s="436"/>
      <c r="O51" s="436"/>
      <c r="P51" s="436"/>
      <c r="Q51" s="437"/>
      <c r="S51" s="434"/>
      <c r="T51" s="435" t="s">
        <v>401</v>
      </c>
      <c r="U51" s="814"/>
      <c r="V51" s="814"/>
      <c r="W51" s="814"/>
      <c r="X51" s="814"/>
      <c r="Y51" s="814"/>
      <c r="Z51" s="814"/>
      <c r="AA51" s="814"/>
      <c r="AB51" s="814"/>
      <c r="AC51" s="814"/>
      <c r="AD51" s="814"/>
      <c r="AE51" s="814"/>
      <c r="AF51" s="814"/>
      <c r="AG51" s="438">
        <f>+AG52+AG55+AG58</f>
        <v>0</v>
      </c>
      <c r="AH51" s="438">
        <f>+AH52+AH55+AH58</f>
        <v>0</v>
      </c>
      <c r="AI51" s="438">
        <f>+AI52+AI55+AI58</f>
        <v>0</v>
      </c>
      <c r="AJ51" s="438">
        <f t="shared" ref="AJ51:AR51" si="6">+AJ52+AJ55+AJ58</f>
        <v>0</v>
      </c>
      <c r="AK51" s="438">
        <f t="shared" si="6"/>
        <v>0</v>
      </c>
      <c r="AL51" s="438">
        <f t="shared" si="6"/>
        <v>0</v>
      </c>
      <c r="AM51" s="438">
        <f t="shared" si="6"/>
        <v>0</v>
      </c>
      <c r="AN51" s="438">
        <f t="shared" si="6"/>
        <v>0</v>
      </c>
      <c r="AO51" s="438">
        <f t="shared" si="6"/>
        <v>0</v>
      </c>
      <c r="AP51" s="438">
        <f t="shared" si="6"/>
        <v>0</v>
      </c>
      <c r="AQ51" s="438">
        <f t="shared" si="6"/>
        <v>0</v>
      </c>
      <c r="AR51" s="438">
        <f t="shared" si="6"/>
        <v>0</v>
      </c>
      <c r="AS51" s="439">
        <f t="shared" ref="AS51:AS60" si="7">SUM(AG51:AR51)</f>
        <v>0</v>
      </c>
      <c r="AT51" s="401"/>
    </row>
    <row r="52" spans="1:46" x14ac:dyDescent="0.2">
      <c r="A52" s="401"/>
      <c r="B52" s="772" t="s">
        <v>0</v>
      </c>
      <c r="C52" s="773" t="s">
        <v>402</v>
      </c>
      <c r="D52" s="748" t="s">
        <v>403</v>
      </c>
      <c r="E52" s="749">
        <f t="shared" ref="E52:P52" si="8">+E53+E54</f>
        <v>0</v>
      </c>
      <c r="F52" s="749">
        <f t="shared" si="8"/>
        <v>0</v>
      </c>
      <c r="G52" s="749">
        <f t="shared" si="8"/>
        <v>0</v>
      </c>
      <c r="H52" s="749">
        <f t="shared" si="8"/>
        <v>0</v>
      </c>
      <c r="I52" s="749">
        <f t="shared" si="8"/>
        <v>0</v>
      </c>
      <c r="J52" s="749">
        <f t="shared" si="8"/>
        <v>0</v>
      </c>
      <c r="K52" s="749">
        <f t="shared" si="8"/>
        <v>0</v>
      </c>
      <c r="L52" s="749">
        <f t="shared" si="8"/>
        <v>0</v>
      </c>
      <c r="M52" s="749">
        <f t="shared" si="8"/>
        <v>0</v>
      </c>
      <c r="N52" s="749">
        <f>+N53+N54</f>
        <v>0</v>
      </c>
      <c r="O52" s="749">
        <f>+O53+O54</f>
        <v>0</v>
      </c>
      <c r="P52" s="749">
        <f t="shared" si="8"/>
        <v>0</v>
      </c>
      <c r="Q52" s="750">
        <f t="shared" ref="Q52:Q60" si="9">SUM(E52:P52)</f>
        <v>0</v>
      </c>
      <c r="R52" s="401"/>
      <c r="S52" s="772" t="s">
        <v>0</v>
      </c>
      <c r="T52" s="773" t="s">
        <v>402</v>
      </c>
      <c r="U52" s="817"/>
      <c r="V52" s="817"/>
      <c r="W52" s="817"/>
      <c r="X52" s="817"/>
      <c r="Y52" s="817"/>
      <c r="Z52" s="817"/>
      <c r="AA52" s="817"/>
      <c r="AB52" s="817"/>
      <c r="AC52" s="817"/>
      <c r="AD52" s="817"/>
      <c r="AE52" s="817"/>
      <c r="AF52" s="817"/>
      <c r="AG52" s="418">
        <f>SUM(AG53:AG54)</f>
        <v>0</v>
      </c>
      <c r="AH52" s="418">
        <f>SUM(AH53:AH54)</f>
        <v>0</v>
      </c>
      <c r="AI52" s="418">
        <f>SUM(AI53:AI54)</f>
        <v>0</v>
      </c>
      <c r="AJ52" s="418">
        <f t="shared" ref="AJ52:AR52" si="10">SUM(AJ53:AJ54)</f>
        <v>0</v>
      </c>
      <c r="AK52" s="418">
        <f t="shared" si="10"/>
        <v>0</v>
      </c>
      <c r="AL52" s="418">
        <f t="shared" si="10"/>
        <v>0</v>
      </c>
      <c r="AM52" s="418">
        <f t="shared" si="10"/>
        <v>0</v>
      </c>
      <c r="AN52" s="418">
        <f t="shared" si="10"/>
        <v>0</v>
      </c>
      <c r="AO52" s="418">
        <f t="shared" si="10"/>
        <v>0</v>
      </c>
      <c r="AP52" s="418">
        <f t="shared" si="10"/>
        <v>0</v>
      </c>
      <c r="AQ52" s="418">
        <f t="shared" si="10"/>
        <v>0</v>
      </c>
      <c r="AR52" s="418">
        <f t="shared" si="10"/>
        <v>0</v>
      </c>
      <c r="AS52" s="419">
        <f t="shared" si="7"/>
        <v>0</v>
      </c>
      <c r="AT52" s="401"/>
    </row>
    <row r="53" spans="1:46" x14ac:dyDescent="0.2">
      <c r="A53" s="401"/>
      <c r="B53" s="774" t="s">
        <v>46</v>
      </c>
      <c r="C53" s="775" t="s">
        <v>404</v>
      </c>
      <c r="D53" s="457" t="s">
        <v>403</v>
      </c>
      <c r="E53" s="752"/>
      <c r="F53" s="752"/>
      <c r="G53" s="752"/>
      <c r="H53" s="752"/>
      <c r="I53" s="752"/>
      <c r="J53" s="752"/>
      <c r="K53" s="752"/>
      <c r="L53" s="752"/>
      <c r="M53" s="752"/>
      <c r="N53" s="752"/>
      <c r="O53" s="752"/>
      <c r="P53" s="752"/>
      <c r="Q53" s="753">
        <f t="shared" si="9"/>
        <v>0</v>
      </c>
      <c r="S53" s="774" t="s">
        <v>46</v>
      </c>
      <c r="T53" s="775" t="s">
        <v>404</v>
      </c>
      <c r="U53" s="440"/>
      <c r="V53" s="440"/>
      <c r="W53" s="440"/>
      <c r="X53" s="440"/>
      <c r="Y53" s="440"/>
      <c r="Z53" s="440"/>
      <c r="AA53" s="440"/>
      <c r="AB53" s="440"/>
      <c r="AC53" s="440"/>
      <c r="AD53" s="440"/>
      <c r="AE53" s="440"/>
      <c r="AF53" s="440"/>
      <c r="AG53" s="416">
        <f>+E53*U53</f>
        <v>0</v>
      </c>
      <c r="AH53" s="416">
        <f t="shared" ref="AH53:AR54" si="11">+F53*V53</f>
        <v>0</v>
      </c>
      <c r="AI53" s="416">
        <f t="shared" si="11"/>
        <v>0</v>
      </c>
      <c r="AJ53" s="416">
        <f t="shared" si="11"/>
        <v>0</v>
      </c>
      <c r="AK53" s="416">
        <f t="shared" si="11"/>
        <v>0</v>
      </c>
      <c r="AL53" s="416">
        <f t="shared" si="11"/>
        <v>0</v>
      </c>
      <c r="AM53" s="416">
        <f t="shared" si="11"/>
        <v>0</v>
      </c>
      <c r="AN53" s="416">
        <f t="shared" si="11"/>
        <v>0</v>
      </c>
      <c r="AO53" s="416">
        <f t="shared" si="11"/>
        <v>0</v>
      </c>
      <c r="AP53" s="416">
        <f t="shared" si="11"/>
        <v>0</v>
      </c>
      <c r="AQ53" s="416">
        <f t="shared" si="11"/>
        <v>0</v>
      </c>
      <c r="AR53" s="416">
        <f t="shared" si="11"/>
        <v>0</v>
      </c>
      <c r="AS53" s="419">
        <f t="shared" si="7"/>
        <v>0</v>
      </c>
      <c r="AT53" s="401"/>
    </row>
    <row r="54" spans="1:46" x14ac:dyDescent="0.2">
      <c r="A54" s="401"/>
      <c r="B54" s="774" t="s">
        <v>47</v>
      </c>
      <c r="C54" s="775" t="s">
        <v>405</v>
      </c>
      <c r="D54" s="457" t="s">
        <v>403</v>
      </c>
      <c r="E54" s="752"/>
      <c r="F54" s="752"/>
      <c r="G54" s="752"/>
      <c r="H54" s="752"/>
      <c r="I54" s="752"/>
      <c r="J54" s="752"/>
      <c r="K54" s="752"/>
      <c r="L54" s="752"/>
      <c r="M54" s="752"/>
      <c r="N54" s="752"/>
      <c r="O54" s="752"/>
      <c r="P54" s="752"/>
      <c r="Q54" s="753">
        <f t="shared" si="9"/>
        <v>0</v>
      </c>
      <c r="S54" s="774" t="s">
        <v>47</v>
      </c>
      <c r="T54" s="775" t="s">
        <v>405</v>
      </c>
      <c r="U54" s="440"/>
      <c r="V54" s="440"/>
      <c r="W54" s="440"/>
      <c r="X54" s="440"/>
      <c r="Y54" s="440"/>
      <c r="Z54" s="440"/>
      <c r="AA54" s="440"/>
      <c r="AB54" s="440"/>
      <c r="AC54" s="440"/>
      <c r="AD54" s="440"/>
      <c r="AE54" s="440"/>
      <c r="AF54" s="440"/>
      <c r="AG54" s="416">
        <f>+E54*U54</f>
        <v>0</v>
      </c>
      <c r="AH54" s="416">
        <f t="shared" si="11"/>
        <v>0</v>
      </c>
      <c r="AI54" s="416">
        <f t="shared" si="11"/>
        <v>0</v>
      </c>
      <c r="AJ54" s="416">
        <f t="shared" si="11"/>
        <v>0</v>
      </c>
      <c r="AK54" s="416">
        <f t="shared" si="11"/>
        <v>0</v>
      </c>
      <c r="AL54" s="416">
        <f t="shared" si="11"/>
        <v>0</v>
      </c>
      <c r="AM54" s="416">
        <f t="shared" si="11"/>
        <v>0</v>
      </c>
      <c r="AN54" s="416">
        <f t="shared" si="11"/>
        <v>0</v>
      </c>
      <c r="AO54" s="416">
        <f t="shared" si="11"/>
        <v>0</v>
      </c>
      <c r="AP54" s="416">
        <f t="shared" si="11"/>
        <v>0</v>
      </c>
      <c r="AQ54" s="416">
        <f t="shared" si="11"/>
        <v>0</v>
      </c>
      <c r="AR54" s="416">
        <f t="shared" si="11"/>
        <v>0</v>
      </c>
      <c r="AS54" s="419">
        <f t="shared" si="7"/>
        <v>0</v>
      </c>
      <c r="AT54" s="401"/>
    </row>
    <row r="55" spans="1:46" x14ac:dyDescent="0.2">
      <c r="A55" s="401"/>
      <c r="B55" s="774" t="s">
        <v>1</v>
      </c>
      <c r="C55" s="775" t="s">
        <v>406</v>
      </c>
      <c r="D55" s="457" t="s">
        <v>390</v>
      </c>
      <c r="E55" s="776">
        <f t="shared" ref="E55:P55" si="12">E56+E57</f>
        <v>0</v>
      </c>
      <c r="F55" s="776">
        <f t="shared" si="12"/>
        <v>0</v>
      </c>
      <c r="G55" s="776">
        <f t="shared" si="12"/>
        <v>0</v>
      </c>
      <c r="H55" s="776">
        <f t="shared" si="12"/>
        <v>0</v>
      </c>
      <c r="I55" s="776">
        <f t="shared" si="12"/>
        <v>0</v>
      </c>
      <c r="J55" s="776">
        <f t="shared" si="12"/>
        <v>0</v>
      </c>
      <c r="K55" s="776">
        <f t="shared" si="12"/>
        <v>0</v>
      </c>
      <c r="L55" s="776">
        <f t="shared" si="12"/>
        <v>0</v>
      </c>
      <c r="M55" s="776">
        <f t="shared" si="12"/>
        <v>0</v>
      </c>
      <c r="N55" s="776">
        <f>N56+N57</f>
        <v>0</v>
      </c>
      <c r="O55" s="776">
        <f>O56+O57</f>
        <v>0</v>
      </c>
      <c r="P55" s="776">
        <f t="shared" si="12"/>
        <v>0</v>
      </c>
      <c r="Q55" s="753">
        <f t="shared" si="9"/>
        <v>0</v>
      </c>
      <c r="R55" s="401"/>
      <c r="S55" s="774" t="s">
        <v>1</v>
      </c>
      <c r="T55" s="775" t="s">
        <v>406</v>
      </c>
      <c r="U55" s="818"/>
      <c r="V55" s="818"/>
      <c r="W55" s="818"/>
      <c r="X55" s="818"/>
      <c r="Y55" s="818"/>
      <c r="Z55" s="818"/>
      <c r="AA55" s="818"/>
      <c r="AB55" s="818"/>
      <c r="AC55" s="818"/>
      <c r="AD55" s="818"/>
      <c r="AE55" s="818"/>
      <c r="AF55" s="818"/>
      <c r="AG55" s="416">
        <f>+AG56+AG57</f>
        <v>0</v>
      </c>
      <c r="AH55" s="416">
        <f>+AH56+AH57</f>
        <v>0</v>
      </c>
      <c r="AI55" s="416">
        <f>+AI56+AI57</f>
        <v>0</v>
      </c>
      <c r="AJ55" s="416">
        <f t="shared" ref="AJ55:AR55" si="13">+AJ56+AJ57</f>
        <v>0</v>
      </c>
      <c r="AK55" s="416">
        <f t="shared" si="13"/>
        <v>0</v>
      </c>
      <c r="AL55" s="416">
        <f t="shared" si="13"/>
        <v>0</v>
      </c>
      <c r="AM55" s="416">
        <f t="shared" si="13"/>
        <v>0</v>
      </c>
      <c r="AN55" s="416">
        <f t="shared" si="13"/>
        <v>0</v>
      </c>
      <c r="AO55" s="416">
        <f t="shared" si="13"/>
        <v>0</v>
      </c>
      <c r="AP55" s="416">
        <f t="shared" si="13"/>
        <v>0</v>
      </c>
      <c r="AQ55" s="416">
        <f t="shared" si="13"/>
        <v>0</v>
      </c>
      <c r="AR55" s="416">
        <f t="shared" si="13"/>
        <v>0</v>
      </c>
      <c r="AS55" s="419">
        <f t="shared" si="7"/>
        <v>0</v>
      </c>
      <c r="AT55" s="401"/>
    </row>
    <row r="56" spans="1:46" x14ac:dyDescent="0.2">
      <c r="A56" s="401"/>
      <c r="B56" s="774" t="s">
        <v>49</v>
      </c>
      <c r="C56" s="777" t="s">
        <v>407</v>
      </c>
      <c r="D56" s="457" t="s">
        <v>390</v>
      </c>
      <c r="E56" s="752"/>
      <c r="F56" s="752"/>
      <c r="G56" s="752"/>
      <c r="H56" s="752"/>
      <c r="I56" s="752"/>
      <c r="J56" s="752"/>
      <c r="K56" s="752"/>
      <c r="L56" s="752"/>
      <c r="M56" s="752"/>
      <c r="N56" s="752"/>
      <c r="O56" s="752"/>
      <c r="P56" s="752"/>
      <c r="Q56" s="753">
        <f t="shared" si="9"/>
        <v>0</v>
      </c>
      <c r="S56" s="774" t="s">
        <v>49</v>
      </c>
      <c r="T56" s="777" t="s">
        <v>407</v>
      </c>
      <c r="U56" s="440"/>
      <c r="V56" s="440"/>
      <c r="W56" s="440"/>
      <c r="X56" s="440"/>
      <c r="Y56" s="440"/>
      <c r="Z56" s="440"/>
      <c r="AA56" s="440"/>
      <c r="AB56" s="440"/>
      <c r="AC56" s="440"/>
      <c r="AD56" s="440"/>
      <c r="AE56" s="440"/>
      <c r="AF56" s="440"/>
      <c r="AG56" s="416">
        <f>+E56*U56</f>
        <v>0</v>
      </c>
      <c r="AH56" s="416">
        <f t="shared" ref="AH56:AR57" si="14">+F56*V56</f>
        <v>0</v>
      </c>
      <c r="AI56" s="416">
        <f t="shared" si="14"/>
        <v>0</v>
      </c>
      <c r="AJ56" s="416">
        <f t="shared" si="14"/>
        <v>0</v>
      </c>
      <c r="AK56" s="416">
        <f t="shared" si="14"/>
        <v>0</v>
      </c>
      <c r="AL56" s="416">
        <f t="shared" si="14"/>
        <v>0</v>
      </c>
      <c r="AM56" s="416">
        <f t="shared" si="14"/>
        <v>0</v>
      </c>
      <c r="AN56" s="416">
        <f t="shared" si="14"/>
        <v>0</v>
      </c>
      <c r="AO56" s="416">
        <f t="shared" si="14"/>
        <v>0</v>
      </c>
      <c r="AP56" s="416">
        <f t="shared" si="14"/>
        <v>0</v>
      </c>
      <c r="AQ56" s="416">
        <f t="shared" si="14"/>
        <v>0</v>
      </c>
      <c r="AR56" s="416">
        <f t="shared" si="14"/>
        <v>0</v>
      </c>
      <c r="AS56" s="419">
        <f t="shared" si="7"/>
        <v>0</v>
      </c>
      <c r="AT56" s="401"/>
    </row>
    <row r="57" spans="1:46" x14ac:dyDescent="0.2">
      <c r="A57" s="401"/>
      <c r="B57" s="774" t="s">
        <v>50</v>
      </c>
      <c r="C57" s="777" t="s">
        <v>408</v>
      </c>
      <c r="D57" s="457" t="s">
        <v>390</v>
      </c>
      <c r="E57" s="752"/>
      <c r="F57" s="752"/>
      <c r="G57" s="752"/>
      <c r="H57" s="752"/>
      <c r="I57" s="752"/>
      <c r="J57" s="752"/>
      <c r="K57" s="752"/>
      <c r="L57" s="752"/>
      <c r="M57" s="752"/>
      <c r="N57" s="752"/>
      <c r="O57" s="752"/>
      <c r="P57" s="752"/>
      <c r="Q57" s="753">
        <f t="shared" si="9"/>
        <v>0</v>
      </c>
      <c r="S57" s="774" t="s">
        <v>50</v>
      </c>
      <c r="T57" s="777" t="s">
        <v>408</v>
      </c>
      <c r="U57" s="440"/>
      <c r="V57" s="440"/>
      <c r="W57" s="440"/>
      <c r="X57" s="440"/>
      <c r="Y57" s="440"/>
      <c r="Z57" s="440"/>
      <c r="AA57" s="440"/>
      <c r="AB57" s="440"/>
      <c r="AC57" s="440"/>
      <c r="AD57" s="440"/>
      <c r="AE57" s="440"/>
      <c r="AF57" s="440"/>
      <c r="AG57" s="416">
        <f>+E57*U57</f>
        <v>0</v>
      </c>
      <c r="AH57" s="416">
        <f t="shared" si="14"/>
        <v>0</v>
      </c>
      <c r="AI57" s="416">
        <f t="shared" si="14"/>
        <v>0</v>
      </c>
      <c r="AJ57" s="416">
        <f t="shared" si="14"/>
        <v>0</v>
      </c>
      <c r="AK57" s="416">
        <f t="shared" si="14"/>
        <v>0</v>
      </c>
      <c r="AL57" s="416">
        <f t="shared" si="14"/>
        <v>0</v>
      </c>
      <c r="AM57" s="416">
        <f t="shared" si="14"/>
        <v>0</v>
      </c>
      <c r="AN57" s="416">
        <f t="shared" si="14"/>
        <v>0</v>
      </c>
      <c r="AO57" s="416">
        <f t="shared" si="14"/>
        <v>0</v>
      </c>
      <c r="AP57" s="416">
        <f t="shared" si="14"/>
        <v>0</v>
      </c>
      <c r="AQ57" s="416">
        <f t="shared" si="14"/>
        <v>0</v>
      </c>
      <c r="AR57" s="416">
        <f t="shared" si="14"/>
        <v>0</v>
      </c>
      <c r="AS57" s="419">
        <f t="shared" si="7"/>
        <v>0</v>
      </c>
      <c r="AT57" s="401"/>
    </row>
    <row r="58" spans="1:46" x14ac:dyDescent="0.2">
      <c r="A58" s="401"/>
      <c r="B58" s="530" t="s">
        <v>2</v>
      </c>
      <c r="C58" s="778" t="s">
        <v>409</v>
      </c>
      <c r="D58" s="779" t="s">
        <v>410</v>
      </c>
      <c r="E58" s="776">
        <f t="shared" ref="E58:P58" si="15">E59+E60</f>
        <v>0</v>
      </c>
      <c r="F58" s="776">
        <f t="shared" si="15"/>
        <v>0</v>
      </c>
      <c r="G58" s="776">
        <f t="shared" si="15"/>
        <v>0</v>
      </c>
      <c r="H58" s="776">
        <f t="shared" si="15"/>
        <v>0</v>
      </c>
      <c r="I58" s="776">
        <f t="shared" si="15"/>
        <v>0</v>
      </c>
      <c r="J58" s="776">
        <f t="shared" si="15"/>
        <v>0</v>
      </c>
      <c r="K58" s="776">
        <f t="shared" si="15"/>
        <v>0</v>
      </c>
      <c r="L58" s="776">
        <f t="shared" si="15"/>
        <v>0</v>
      </c>
      <c r="M58" s="776">
        <f t="shared" si="15"/>
        <v>0</v>
      </c>
      <c r="N58" s="776">
        <f>N59+N60</f>
        <v>0</v>
      </c>
      <c r="O58" s="776">
        <f>O59+O60</f>
        <v>0</v>
      </c>
      <c r="P58" s="776">
        <f t="shared" si="15"/>
        <v>0</v>
      </c>
      <c r="Q58" s="780">
        <f t="shared" si="9"/>
        <v>0</v>
      </c>
      <c r="S58" s="530" t="s">
        <v>2</v>
      </c>
      <c r="T58" s="778" t="s">
        <v>409</v>
      </c>
      <c r="U58" s="818"/>
      <c r="V58" s="818"/>
      <c r="W58" s="818"/>
      <c r="X58" s="818"/>
      <c r="Y58" s="818"/>
      <c r="Z58" s="818"/>
      <c r="AA58" s="818"/>
      <c r="AB58" s="818"/>
      <c r="AC58" s="818"/>
      <c r="AD58" s="818"/>
      <c r="AE58" s="818"/>
      <c r="AF58" s="818"/>
      <c r="AG58" s="433">
        <f>+AG59+AG60</f>
        <v>0</v>
      </c>
      <c r="AH58" s="433">
        <f>+AH59+AH60</f>
        <v>0</v>
      </c>
      <c r="AI58" s="433">
        <f>+AI59+AI60</f>
        <v>0</v>
      </c>
      <c r="AJ58" s="433">
        <f t="shared" ref="AJ58:AR58" si="16">+AJ59+AJ60</f>
        <v>0</v>
      </c>
      <c r="AK58" s="433">
        <f t="shared" si="16"/>
        <v>0</v>
      </c>
      <c r="AL58" s="433">
        <f t="shared" si="16"/>
        <v>0</v>
      </c>
      <c r="AM58" s="433">
        <f t="shared" si="16"/>
        <v>0</v>
      </c>
      <c r="AN58" s="433">
        <f t="shared" si="16"/>
        <v>0</v>
      </c>
      <c r="AO58" s="433">
        <f t="shared" si="16"/>
        <v>0</v>
      </c>
      <c r="AP58" s="433">
        <f t="shared" si="16"/>
        <v>0</v>
      </c>
      <c r="AQ58" s="433">
        <f t="shared" si="16"/>
        <v>0</v>
      </c>
      <c r="AR58" s="433">
        <f t="shared" si="16"/>
        <v>0</v>
      </c>
      <c r="AS58" s="419">
        <f t="shared" si="7"/>
        <v>0</v>
      </c>
    </row>
    <row r="59" spans="1:46" x14ac:dyDescent="0.2">
      <c r="A59" s="401"/>
      <c r="B59" s="774" t="s">
        <v>53</v>
      </c>
      <c r="C59" s="781" t="s">
        <v>570</v>
      </c>
      <c r="D59" s="779" t="s">
        <v>410</v>
      </c>
      <c r="E59" s="752"/>
      <c r="F59" s="752"/>
      <c r="G59" s="752"/>
      <c r="H59" s="752"/>
      <c r="I59" s="752"/>
      <c r="J59" s="752"/>
      <c r="K59" s="752"/>
      <c r="L59" s="752"/>
      <c r="M59" s="752"/>
      <c r="N59" s="752"/>
      <c r="O59" s="752"/>
      <c r="P59" s="752"/>
      <c r="Q59" s="753">
        <f t="shared" si="9"/>
        <v>0</v>
      </c>
      <c r="S59" s="774" t="s">
        <v>53</v>
      </c>
      <c r="T59" s="781" t="s">
        <v>570</v>
      </c>
      <c r="U59" s="440"/>
      <c r="V59" s="440"/>
      <c r="W59" s="440"/>
      <c r="X59" s="440"/>
      <c r="Y59" s="440"/>
      <c r="Z59" s="440"/>
      <c r="AA59" s="440"/>
      <c r="AB59" s="440"/>
      <c r="AC59" s="440"/>
      <c r="AD59" s="440"/>
      <c r="AE59" s="440"/>
      <c r="AF59" s="440"/>
      <c r="AG59" s="416">
        <f>+E59*U59</f>
        <v>0</v>
      </c>
      <c r="AH59" s="416">
        <f t="shared" ref="AH59:AR60" si="17">+F59*V59</f>
        <v>0</v>
      </c>
      <c r="AI59" s="416">
        <f t="shared" si="17"/>
        <v>0</v>
      </c>
      <c r="AJ59" s="416">
        <f t="shared" si="17"/>
        <v>0</v>
      </c>
      <c r="AK59" s="416">
        <f t="shared" si="17"/>
        <v>0</v>
      </c>
      <c r="AL59" s="416">
        <f t="shared" si="17"/>
        <v>0</v>
      </c>
      <c r="AM59" s="416">
        <f t="shared" si="17"/>
        <v>0</v>
      </c>
      <c r="AN59" s="416">
        <f t="shared" si="17"/>
        <v>0</v>
      </c>
      <c r="AO59" s="416">
        <f t="shared" si="17"/>
        <v>0</v>
      </c>
      <c r="AP59" s="416">
        <f t="shared" si="17"/>
        <v>0</v>
      </c>
      <c r="AQ59" s="416">
        <f t="shared" si="17"/>
        <v>0</v>
      </c>
      <c r="AR59" s="416">
        <f t="shared" si="17"/>
        <v>0</v>
      </c>
      <c r="AS59" s="419">
        <f t="shared" si="7"/>
        <v>0</v>
      </c>
      <c r="AT59" s="401"/>
    </row>
    <row r="60" spans="1:46" x14ac:dyDescent="0.2">
      <c r="A60" s="401"/>
      <c r="B60" s="782" t="s">
        <v>54</v>
      </c>
      <c r="C60" s="783" t="s">
        <v>571</v>
      </c>
      <c r="D60" s="784" t="s">
        <v>410</v>
      </c>
      <c r="E60" s="785"/>
      <c r="F60" s="785"/>
      <c r="G60" s="785"/>
      <c r="H60" s="785"/>
      <c r="I60" s="785"/>
      <c r="J60" s="785"/>
      <c r="K60" s="785"/>
      <c r="L60" s="785"/>
      <c r="M60" s="785"/>
      <c r="N60" s="785"/>
      <c r="O60" s="785"/>
      <c r="P60" s="785"/>
      <c r="Q60" s="786">
        <f t="shared" si="9"/>
        <v>0</v>
      </c>
      <c r="S60" s="782" t="s">
        <v>54</v>
      </c>
      <c r="T60" s="783" t="s">
        <v>571</v>
      </c>
      <c r="U60" s="441"/>
      <c r="V60" s="441"/>
      <c r="W60" s="441"/>
      <c r="X60" s="441"/>
      <c r="Y60" s="441"/>
      <c r="Z60" s="441"/>
      <c r="AA60" s="441"/>
      <c r="AB60" s="441"/>
      <c r="AC60" s="441"/>
      <c r="AD60" s="441"/>
      <c r="AE60" s="441"/>
      <c r="AF60" s="441"/>
      <c r="AG60" s="416">
        <f>+E60*U60</f>
        <v>0</v>
      </c>
      <c r="AH60" s="416">
        <f t="shared" si="17"/>
        <v>0</v>
      </c>
      <c r="AI60" s="416">
        <f t="shared" si="17"/>
        <v>0</v>
      </c>
      <c r="AJ60" s="416">
        <f t="shared" si="17"/>
        <v>0</v>
      </c>
      <c r="AK60" s="416">
        <f t="shared" si="17"/>
        <v>0</v>
      </c>
      <c r="AL60" s="416">
        <f t="shared" si="17"/>
        <v>0</v>
      </c>
      <c r="AM60" s="416">
        <f t="shared" si="17"/>
        <v>0</v>
      </c>
      <c r="AN60" s="416">
        <f t="shared" si="17"/>
        <v>0</v>
      </c>
      <c r="AO60" s="416">
        <f t="shared" si="17"/>
        <v>0</v>
      </c>
      <c r="AP60" s="416">
        <f t="shared" si="17"/>
        <v>0</v>
      </c>
      <c r="AQ60" s="416">
        <f t="shared" si="17"/>
        <v>0</v>
      </c>
      <c r="AR60" s="416">
        <f t="shared" si="17"/>
        <v>0</v>
      </c>
      <c r="AS60" s="419">
        <f t="shared" si="7"/>
        <v>0</v>
      </c>
      <c r="AT60" s="401"/>
    </row>
    <row r="61" spans="1:46" x14ac:dyDescent="0.2">
      <c r="A61" s="401"/>
      <c r="B61" s="787"/>
      <c r="C61" s="788" t="s">
        <v>694</v>
      </c>
      <c r="D61" s="789"/>
      <c r="E61" s="789"/>
      <c r="F61" s="789"/>
      <c r="G61" s="789"/>
      <c r="H61" s="789"/>
      <c r="I61" s="789"/>
      <c r="J61" s="789"/>
      <c r="K61" s="789"/>
      <c r="L61" s="789"/>
      <c r="M61" s="789"/>
      <c r="N61" s="789"/>
      <c r="O61" s="789"/>
      <c r="P61" s="789"/>
      <c r="Q61" s="790"/>
      <c r="S61" s="787"/>
      <c r="T61" s="788" t="s">
        <v>411</v>
      </c>
      <c r="U61" s="820"/>
      <c r="V61" s="820"/>
      <c r="W61" s="820"/>
      <c r="X61" s="820"/>
      <c r="Y61" s="820"/>
      <c r="Z61" s="820"/>
      <c r="AA61" s="820"/>
      <c r="AB61" s="820"/>
      <c r="AC61" s="820"/>
      <c r="AD61" s="820"/>
      <c r="AE61" s="820"/>
      <c r="AF61" s="820"/>
      <c r="AG61" s="438">
        <f>+AG62+AG65+AG68</f>
        <v>0</v>
      </c>
      <c r="AH61" s="438">
        <f>+AH62+AH65+AH68</f>
        <v>0</v>
      </c>
      <c r="AI61" s="438">
        <f>+AI62+AI65+AI68</f>
        <v>0</v>
      </c>
      <c r="AJ61" s="438">
        <f t="shared" ref="AJ61:AR61" si="18">+AJ62+AJ65+AJ68</f>
        <v>0</v>
      </c>
      <c r="AK61" s="438">
        <f t="shared" si="18"/>
        <v>0</v>
      </c>
      <c r="AL61" s="438">
        <f t="shared" si="18"/>
        <v>0</v>
      </c>
      <c r="AM61" s="438">
        <f t="shared" si="18"/>
        <v>0</v>
      </c>
      <c r="AN61" s="438">
        <f t="shared" si="18"/>
        <v>0</v>
      </c>
      <c r="AO61" s="438">
        <f t="shared" si="18"/>
        <v>0</v>
      </c>
      <c r="AP61" s="438">
        <f t="shared" si="18"/>
        <v>0</v>
      </c>
      <c r="AQ61" s="438">
        <f t="shared" si="18"/>
        <v>0</v>
      </c>
      <c r="AR61" s="438">
        <f t="shared" si="18"/>
        <v>0</v>
      </c>
      <c r="AS61" s="439">
        <f t="shared" ref="AS61" si="19">SUM(AG61:AR61)</f>
        <v>0</v>
      </c>
      <c r="AT61" s="401"/>
    </row>
    <row r="62" spans="1:46" x14ac:dyDescent="0.2">
      <c r="A62" s="401"/>
      <c r="B62" s="772" t="s">
        <v>0</v>
      </c>
      <c r="C62" s="773" t="s">
        <v>402</v>
      </c>
      <c r="D62" s="748" t="s">
        <v>403</v>
      </c>
      <c r="E62" s="749">
        <f t="shared" ref="E62:P62" si="20">+E63+E64</f>
        <v>0</v>
      </c>
      <c r="F62" s="749">
        <f t="shared" si="20"/>
        <v>0</v>
      </c>
      <c r="G62" s="749">
        <f t="shared" si="20"/>
        <v>0</v>
      </c>
      <c r="H62" s="749">
        <f t="shared" si="20"/>
        <v>0</v>
      </c>
      <c r="I62" s="749">
        <f t="shared" si="20"/>
        <v>0</v>
      </c>
      <c r="J62" s="749">
        <f t="shared" si="20"/>
        <v>0</v>
      </c>
      <c r="K62" s="749">
        <f t="shared" si="20"/>
        <v>0</v>
      </c>
      <c r="L62" s="749">
        <f t="shared" si="20"/>
        <v>0</v>
      </c>
      <c r="M62" s="749">
        <f t="shared" si="20"/>
        <v>0</v>
      </c>
      <c r="N62" s="749">
        <f t="shared" si="20"/>
        <v>0</v>
      </c>
      <c r="O62" s="749">
        <f t="shared" si="20"/>
        <v>0</v>
      </c>
      <c r="P62" s="749">
        <f t="shared" si="20"/>
        <v>0</v>
      </c>
      <c r="Q62" s="750">
        <f t="shared" ref="Q62:Q70" si="21">SUM(E62:P62)</f>
        <v>0</v>
      </c>
      <c r="S62" s="772" t="s">
        <v>0</v>
      </c>
      <c r="T62" s="773" t="s">
        <v>402</v>
      </c>
      <c r="U62" s="819"/>
      <c r="V62" s="819"/>
      <c r="W62" s="819"/>
      <c r="X62" s="819"/>
      <c r="Y62" s="819"/>
      <c r="Z62" s="819"/>
      <c r="AA62" s="819"/>
      <c r="AB62" s="819"/>
      <c r="AC62" s="819"/>
      <c r="AD62" s="819"/>
      <c r="AE62" s="819"/>
      <c r="AF62" s="819"/>
      <c r="AG62" s="418">
        <f>SUM(AG63:AG64)</f>
        <v>0</v>
      </c>
      <c r="AH62" s="418">
        <f>SUM(AH63:AH64)</f>
        <v>0</v>
      </c>
      <c r="AI62" s="418">
        <f>SUM(AI63:AI64)</f>
        <v>0</v>
      </c>
      <c r="AJ62" s="418">
        <f t="shared" ref="AJ62:AR62" si="22">SUM(AJ63:AJ64)</f>
        <v>0</v>
      </c>
      <c r="AK62" s="418">
        <f t="shared" si="22"/>
        <v>0</v>
      </c>
      <c r="AL62" s="418">
        <f t="shared" si="22"/>
        <v>0</v>
      </c>
      <c r="AM62" s="418">
        <f t="shared" si="22"/>
        <v>0</v>
      </c>
      <c r="AN62" s="418">
        <f t="shared" si="22"/>
        <v>0</v>
      </c>
      <c r="AO62" s="418">
        <f t="shared" si="22"/>
        <v>0</v>
      </c>
      <c r="AP62" s="418">
        <f t="shared" si="22"/>
        <v>0</v>
      </c>
      <c r="AQ62" s="418">
        <f t="shared" si="22"/>
        <v>0</v>
      </c>
      <c r="AR62" s="418">
        <f t="shared" si="22"/>
        <v>0</v>
      </c>
      <c r="AS62" s="419">
        <f t="shared" ref="AS62:AS102" si="23">SUM(AG62:AR62)</f>
        <v>0</v>
      </c>
      <c r="AT62" s="401"/>
    </row>
    <row r="63" spans="1:46" x14ac:dyDescent="0.2">
      <c r="A63" s="401"/>
      <c r="B63" s="774" t="s">
        <v>46</v>
      </c>
      <c r="C63" s="775" t="s">
        <v>404</v>
      </c>
      <c r="D63" s="457" t="s">
        <v>403</v>
      </c>
      <c r="E63" s="752"/>
      <c r="F63" s="752"/>
      <c r="G63" s="752"/>
      <c r="H63" s="752"/>
      <c r="I63" s="752"/>
      <c r="J63" s="752"/>
      <c r="K63" s="752"/>
      <c r="L63" s="752"/>
      <c r="M63" s="752"/>
      <c r="N63" s="752"/>
      <c r="O63" s="752"/>
      <c r="P63" s="752"/>
      <c r="Q63" s="753">
        <f t="shared" si="21"/>
        <v>0</v>
      </c>
      <c r="S63" s="774" t="s">
        <v>46</v>
      </c>
      <c r="T63" s="775" t="s">
        <v>404</v>
      </c>
      <c r="U63" s="440"/>
      <c r="V63" s="440"/>
      <c r="W63" s="440"/>
      <c r="X63" s="440"/>
      <c r="Y63" s="440"/>
      <c r="Z63" s="440"/>
      <c r="AA63" s="440"/>
      <c r="AB63" s="440"/>
      <c r="AC63" s="440"/>
      <c r="AD63" s="440"/>
      <c r="AE63" s="440"/>
      <c r="AF63" s="440"/>
      <c r="AG63" s="416">
        <f>+E63*U63</f>
        <v>0</v>
      </c>
      <c r="AH63" s="416">
        <f t="shared" ref="AH63:AR64" si="24">+F63*V63</f>
        <v>0</v>
      </c>
      <c r="AI63" s="416">
        <f t="shared" si="24"/>
        <v>0</v>
      </c>
      <c r="AJ63" s="416">
        <f t="shared" si="24"/>
        <v>0</v>
      </c>
      <c r="AK63" s="416">
        <f t="shared" si="24"/>
        <v>0</v>
      </c>
      <c r="AL63" s="416">
        <f t="shared" si="24"/>
        <v>0</v>
      </c>
      <c r="AM63" s="416">
        <f t="shared" si="24"/>
        <v>0</v>
      </c>
      <c r="AN63" s="416">
        <f t="shared" si="24"/>
        <v>0</v>
      </c>
      <c r="AO63" s="416">
        <f t="shared" si="24"/>
        <v>0</v>
      </c>
      <c r="AP63" s="416">
        <f t="shared" si="24"/>
        <v>0</v>
      </c>
      <c r="AQ63" s="416">
        <f t="shared" si="24"/>
        <v>0</v>
      </c>
      <c r="AR63" s="416">
        <f t="shared" si="24"/>
        <v>0</v>
      </c>
      <c r="AS63" s="419">
        <f t="shared" si="23"/>
        <v>0</v>
      </c>
      <c r="AT63" s="401"/>
    </row>
    <row r="64" spans="1:46" x14ac:dyDescent="0.2">
      <c r="A64" s="401"/>
      <c r="B64" s="774" t="s">
        <v>47</v>
      </c>
      <c r="C64" s="775" t="s">
        <v>405</v>
      </c>
      <c r="D64" s="457" t="s">
        <v>403</v>
      </c>
      <c r="E64" s="752"/>
      <c r="F64" s="752"/>
      <c r="G64" s="752"/>
      <c r="H64" s="752"/>
      <c r="I64" s="752"/>
      <c r="J64" s="752"/>
      <c r="K64" s="752"/>
      <c r="L64" s="752"/>
      <c r="M64" s="752"/>
      <c r="N64" s="752"/>
      <c r="O64" s="752"/>
      <c r="P64" s="752"/>
      <c r="Q64" s="753">
        <f t="shared" si="21"/>
        <v>0</v>
      </c>
      <c r="S64" s="774" t="s">
        <v>47</v>
      </c>
      <c r="T64" s="775" t="s">
        <v>405</v>
      </c>
      <c r="U64" s="440"/>
      <c r="V64" s="440"/>
      <c r="W64" s="440"/>
      <c r="X64" s="440"/>
      <c r="Y64" s="440"/>
      <c r="Z64" s="440"/>
      <c r="AA64" s="440"/>
      <c r="AB64" s="440"/>
      <c r="AC64" s="440"/>
      <c r="AD64" s="440"/>
      <c r="AE64" s="440"/>
      <c r="AF64" s="440"/>
      <c r="AG64" s="416">
        <f>+E64*U64</f>
        <v>0</v>
      </c>
      <c r="AH64" s="416">
        <f t="shared" si="24"/>
        <v>0</v>
      </c>
      <c r="AI64" s="416">
        <f t="shared" si="24"/>
        <v>0</v>
      </c>
      <c r="AJ64" s="416">
        <f t="shared" si="24"/>
        <v>0</v>
      </c>
      <c r="AK64" s="416">
        <f t="shared" si="24"/>
        <v>0</v>
      </c>
      <c r="AL64" s="416">
        <f t="shared" si="24"/>
        <v>0</v>
      </c>
      <c r="AM64" s="416">
        <f t="shared" si="24"/>
        <v>0</v>
      </c>
      <c r="AN64" s="416">
        <f t="shared" si="24"/>
        <v>0</v>
      </c>
      <c r="AO64" s="416">
        <f t="shared" si="24"/>
        <v>0</v>
      </c>
      <c r="AP64" s="416">
        <f t="shared" si="24"/>
        <v>0</v>
      </c>
      <c r="AQ64" s="416">
        <f t="shared" si="24"/>
        <v>0</v>
      </c>
      <c r="AR64" s="416">
        <f t="shared" si="24"/>
        <v>0</v>
      </c>
      <c r="AS64" s="419">
        <f t="shared" si="23"/>
        <v>0</v>
      </c>
    </row>
    <row r="65" spans="1:46" x14ac:dyDescent="0.2">
      <c r="A65" s="401"/>
      <c r="B65" s="774" t="s">
        <v>1</v>
      </c>
      <c r="C65" s="775" t="s">
        <v>406</v>
      </c>
      <c r="D65" s="457" t="s">
        <v>390</v>
      </c>
      <c r="E65" s="776">
        <f t="shared" ref="E65:P65" si="25">E66+E67</f>
        <v>0</v>
      </c>
      <c r="F65" s="776">
        <f t="shared" si="25"/>
        <v>0</v>
      </c>
      <c r="G65" s="776">
        <f t="shared" si="25"/>
        <v>0</v>
      </c>
      <c r="H65" s="776">
        <f t="shared" si="25"/>
        <v>0</v>
      </c>
      <c r="I65" s="776">
        <f t="shared" si="25"/>
        <v>0</v>
      </c>
      <c r="J65" s="776">
        <f t="shared" si="25"/>
        <v>0</v>
      </c>
      <c r="K65" s="776">
        <f t="shared" si="25"/>
        <v>0</v>
      </c>
      <c r="L65" s="776">
        <f t="shared" si="25"/>
        <v>0</v>
      </c>
      <c r="M65" s="776">
        <f t="shared" si="25"/>
        <v>0</v>
      </c>
      <c r="N65" s="776">
        <f>N66+N67</f>
        <v>0</v>
      </c>
      <c r="O65" s="776">
        <f>O66+O67</f>
        <v>0</v>
      </c>
      <c r="P65" s="776">
        <f t="shared" si="25"/>
        <v>0</v>
      </c>
      <c r="Q65" s="753">
        <f t="shared" si="21"/>
        <v>0</v>
      </c>
      <c r="S65" s="774" t="s">
        <v>1</v>
      </c>
      <c r="T65" s="775" t="s">
        <v>406</v>
      </c>
      <c r="U65" s="818"/>
      <c r="V65" s="818"/>
      <c r="W65" s="818"/>
      <c r="X65" s="818"/>
      <c r="Y65" s="818"/>
      <c r="Z65" s="818"/>
      <c r="AA65" s="818"/>
      <c r="AB65" s="818"/>
      <c r="AC65" s="818"/>
      <c r="AD65" s="818"/>
      <c r="AE65" s="818"/>
      <c r="AF65" s="818"/>
      <c r="AG65" s="416">
        <f>+AG66+AG67</f>
        <v>0</v>
      </c>
      <c r="AH65" s="416">
        <f>+AH66+AH67</f>
        <v>0</v>
      </c>
      <c r="AI65" s="416">
        <f>+AI66+AI67</f>
        <v>0</v>
      </c>
      <c r="AJ65" s="416">
        <f t="shared" ref="AJ65:AR65" si="26">+AJ66+AJ67</f>
        <v>0</v>
      </c>
      <c r="AK65" s="416">
        <f t="shared" si="26"/>
        <v>0</v>
      </c>
      <c r="AL65" s="416">
        <f t="shared" si="26"/>
        <v>0</v>
      </c>
      <c r="AM65" s="416">
        <f t="shared" si="26"/>
        <v>0</v>
      </c>
      <c r="AN65" s="416">
        <f t="shared" si="26"/>
        <v>0</v>
      </c>
      <c r="AO65" s="416">
        <f t="shared" si="26"/>
        <v>0</v>
      </c>
      <c r="AP65" s="416">
        <f t="shared" si="26"/>
        <v>0</v>
      </c>
      <c r="AQ65" s="416">
        <f t="shared" si="26"/>
        <v>0</v>
      </c>
      <c r="AR65" s="416">
        <f t="shared" si="26"/>
        <v>0</v>
      </c>
      <c r="AS65" s="419">
        <f t="shared" si="23"/>
        <v>0</v>
      </c>
      <c r="AT65" s="401"/>
    </row>
    <row r="66" spans="1:46" x14ac:dyDescent="0.2">
      <c r="A66" s="401"/>
      <c r="B66" s="774" t="s">
        <v>49</v>
      </c>
      <c r="C66" s="777" t="s">
        <v>407</v>
      </c>
      <c r="D66" s="457" t="s">
        <v>390</v>
      </c>
      <c r="E66" s="752"/>
      <c r="F66" s="752"/>
      <c r="G66" s="752"/>
      <c r="H66" s="752"/>
      <c r="I66" s="752"/>
      <c r="J66" s="752"/>
      <c r="K66" s="752"/>
      <c r="L66" s="752"/>
      <c r="M66" s="752"/>
      <c r="N66" s="752"/>
      <c r="O66" s="752"/>
      <c r="P66" s="752"/>
      <c r="Q66" s="753">
        <f t="shared" si="21"/>
        <v>0</v>
      </c>
      <c r="S66" s="774" t="s">
        <v>49</v>
      </c>
      <c r="T66" s="777" t="s">
        <v>407</v>
      </c>
      <c r="U66" s="440"/>
      <c r="V66" s="440"/>
      <c r="W66" s="440"/>
      <c r="X66" s="440"/>
      <c r="Y66" s="440"/>
      <c r="Z66" s="440"/>
      <c r="AA66" s="440"/>
      <c r="AB66" s="440"/>
      <c r="AC66" s="440"/>
      <c r="AD66" s="440"/>
      <c r="AE66" s="440"/>
      <c r="AF66" s="440"/>
      <c r="AG66" s="416">
        <f>+E66*U66</f>
        <v>0</v>
      </c>
      <c r="AH66" s="416">
        <f t="shared" ref="AH66:AR67" si="27">+F66*V66</f>
        <v>0</v>
      </c>
      <c r="AI66" s="416">
        <f t="shared" si="27"/>
        <v>0</v>
      </c>
      <c r="AJ66" s="416">
        <f t="shared" si="27"/>
        <v>0</v>
      </c>
      <c r="AK66" s="416">
        <f t="shared" si="27"/>
        <v>0</v>
      </c>
      <c r="AL66" s="416">
        <f t="shared" si="27"/>
        <v>0</v>
      </c>
      <c r="AM66" s="416">
        <f t="shared" si="27"/>
        <v>0</v>
      </c>
      <c r="AN66" s="416">
        <f t="shared" si="27"/>
        <v>0</v>
      </c>
      <c r="AO66" s="416">
        <f t="shared" si="27"/>
        <v>0</v>
      </c>
      <c r="AP66" s="416">
        <f t="shared" si="27"/>
        <v>0</v>
      </c>
      <c r="AQ66" s="416">
        <f t="shared" si="27"/>
        <v>0</v>
      </c>
      <c r="AR66" s="416">
        <f t="shared" si="27"/>
        <v>0</v>
      </c>
      <c r="AS66" s="419">
        <f t="shared" si="23"/>
        <v>0</v>
      </c>
      <c r="AT66" s="401"/>
    </row>
    <row r="67" spans="1:46" x14ac:dyDescent="0.2">
      <c r="A67" s="401"/>
      <c r="B67" s="774" t="s">
        <v>50</v>
      </c>
      <c r="C67" s="777" t="s">
        <v>408</v>
      </c>
      <c r="D67" s="457" t="s">
        <v>390</v>
      </c>
      <c r="E67" s="752"/>
      <c r="F67" s="752"/>
      <c r="G67" s="752"/>
      <c r="H67" s="752"/>
      <c r="I67" s="752"/>
      <c r="J67" s="752"/>
      <c r="K67" s="752"/>
      <c r="L67" s="752"/>
      <c r="M67" s="752"/>
      <c r="N67" s="752"/>
      <c r="O67" s="752"/>
      <c r="P67" s="752"/>
      <c r="Q67" s="753">
        <f t="shared" si="21"/>
        <v>0</v>
      </c>
      <c r="S67" s="774" t="s">
        <v>50</v>
      </c>
      <c r="T67" s="777" t="s">
        <v>408</v>
      </c>
      <c r="U67" s="440"/>
      <c r="V67" s="440"/>
      <c r="W67" s="440"/>
      <c r="X67" s="440"/>
      <c r="Y67" s="440"/>
      <c r="Z67" s="440"/>
      <c r="AA67" s="440"/>
      <c r="AB67" s="440"/>
      <c r="AC67" s="440"/>
      <c r="AD67" s="440"/>
      <c r="AE67" s="440"/>
      <c r="AF67" s="440"/>
      <c r="AG67" s="416">
        <f>+E67*U67</f>
        <v>0</v>
      </c>
      <c r="AH67" s="416">
        <f t="shared" si="27"/>
        <v>0</v>
      </c>
      <c r="AI67" s="416">
        <f t="shared" si="27"/>
        <v>0</v>
      </c>
      <c r="AJ67" s="416">
        <f t="shared" si="27"/>
        <v>0</v>
      </c>
      <c r="AK67" s="416">
        <f t="shared" si="27"/>
        <v>0</v>
      </c>
      <c r="AL67" s="416">
        <f t="shared" si="27"/>
        <v>0</v>
      </c>
      <c r="AM67" s="416">
        <f t="shared" si="27"/>
        <v>0</v>
      </c>
      <c r="AN67" s="416">
        <f t="shared" si="27"/>
        <v>0</v>
      </c>
      <c r="AO67" s="416">
        <f t="shared" si="27"/>
        <v>0</v>
      </c>
      <c r="AP67" s="416">
        <f t="shared" si="27"/>
        <v>0</v>
      </c>
      <c r="AQ67" s="416">
        <f t="shared" si="27"/>
        <v>0</v>
      </c>
      <c r="AR67" s="416">
        <f t="shared" si="27"/>
        <v>0</v>
      </c>
      <c r="AS67" s="419">
        <f t="shared" si="23"/>
        <v>0</v>
      </c>
      <c r="AT67" s="401"/>
    </row>
    <row r="68" spans="1:46" x14ac:dyDescent="0.2">
      <c r="A68" s="401"/>
      <c r="B68" s="530" t="s">
        <v>2</v>
      </c>
      <c r="C68" s="778" t="s">
        <v>409</v>
      </c>
      <c r="D68" s="779" t="s">
        <v>410</v>
      </c>
      <c r="E68" s="776">
        <f t="shared" ref="E68:P68" si="28">E69+E70</f>
        <v>0</v>
      </c>
      <c r="F68" s="776">
        <f t="shared" si="28"/>
        <v>0</v>
      </c>
      <c r="G68" s="776">
        <f t="shared" si="28"/>
        <v>0</v>
      </c>
      <c r="H68" s="776">
        <f t="shared" si="28"/>
        <v>0</v>
      </c>
      <c r="I68" s="776">
        <f t="shared" si="28"/>
        <v>0</v>
      </c>
      <c r="J68" s="776">
        <f t="shared" si="28"/>
        <v>0</v>
      </c>
      <c r="K68" s="776">
        <f t="shared" si="28"/>
        <v>0</v>
      </c>
      <c r="L68" s="776">
        <f t="shared" si="28"/>
        <v>0</v>
      </c>
      <c r="M68" s="776">
        <f t="shared" si="28"/>
        <v>0</v>
      </c>
      <c r="N68" s="776">
        <f>N69+N70</f>
        <v>0</v>
      </c>
      <c r="O68" s="776">
        <f>O69+O70</f>
        <v>0</v>
      </c>
      <c r="P68" s="776">
        <f t="shared" si="28"/>
        <v>0</v>
      </c>
      <c r="Q68" s="780">
        <f t="shared" si="21"/>
        <v>0</v>
      </c>
      <c r="S68" s="530" t="s">
        <v>2</v>
      </c>
      <c r="T68" s="778" t="s">
        <v>409</v>
      </c>
      <c r="U68" s="818"/>
      <c r="V68" s="818"/>
      <c r="W68" s="818"/>
      <c r="X68" s="818"/>
      <c r="Y68" s="818"/>
      <c r="Z68" s="818"/>
      <c r="AA68" s="818"/>
      <c r="AB68" s="818"/>
      <c r="AC68" s="818"/>
      <c r="AD68" s="818"/>
      <c r="AE68" s="818"/>
      <c r="AF68" s="818"/>
      <c r="AG68" s="433">
        <f>+AG69+AG70</f>
        <v>0</v>
      </c>
      <c r="AH68" s="433">
        <f>+AH69+AH70</f>
        <v>0</v>
      </c>
      <c r="AI68" s="433">
        <f>+AI69+AI70</f>
        <v>0</v>
      </c>
      <c r="AJ68" s="433">
        <f t="shared" ref="AJ68:AR68" si="29">+AJ69+AJ70</f>
        <v>0</v>
      </c>
      <c r="AK68" s="433">
        <f t="shared" si="29"/>
        <v>0</v>
      </c>
      <c r="AL68" s="433">
        <f t="shared" si="29"/>
        <v>0</v>
      </c>
      <c r="AM68" s="433">
        <f t="shared" si="29"/>
        <v>0</v>
      </c>
      <c r="AN68" s="433">
        <f t="shared" si="29"/>
        <v>0</v>
      </c>
      <c r="AO68" s="433">
        <f t="shared" si="29"/>
        <v>0</v>
      </c>
      <c r="AP68" s="433">
        <f t="shared" si="29"/>
        <v>0</v>
      </c>
      <c r="AQ68" s="433">
        <f t="shared" si="29"/>
        <v>0</v>
      </c>
      <c r="AR68" s="433">
        <f t="shared" si="29"/>
        <v>0</v>
      </c>
      <c r="AS68" s="419">
        <f t="shared" si="23"/>
        <v>0</v>
      </c>
      <c r="AT68" s="401"/>
    </row>
    <row r="69" spans="1:46" x14ac:dyDescent="0.2">
      <c r="A69" s="401"/>
      <c r="B69" s="774" t="s">
        <v>53</v>
      </c>
      <c r="C69" s="781" t="s">
        <v>570</v>
      </c>
      <c r="D69" s="779" t="s">
        <v>410</v>
      </c>
      <c r="E69" s="752"/>
      <c r="F69" s="752"/>
      <c r="G69" s="752"/>
      <c r="H69" s="752"/>
      <c r="I69" s="752"/>
      <c r="J69" s="752"/>
      <c r="K69" s="752"/>
      <c r="L69" s="752"/>
      <c r="M69" s="752"/>
      <c r="N69" s="752"/>
      <c r="O69" s="752"/>
      <c r="P69" s="752"/>
      <c r="Q69" s="753">
        <f t="shared" si="21"/>
        <v>0</v>
      </c>
      <c r="S69" s="774" t="s">
        <v>53</v>
      </c>
      <c r="T69" s="781" t="s">
        <v>570</v>
      </c>
      <c r="U69" s="440"/>
      <c r="V69" s="440"/>
      <c r="W69" s="440"/>
      <c r="X69" s="440"/>
      <c r="Y69" s="440"/>
      <c r="Z69" s="440"/>
      <c r="AA69" s="440"/>
      <c r="AB69" s="440"/>
      <c r="AC69" s="440"/>
      <c r="AD69" s="440"/>
      <c r="AE69" s="440"/>
      <c r="AF69" s="440"/>
      <c r="AG69" s="416">
        <f>+E69*U69</f>
        <v>0</v>
      </c>
      <c r="AH69" s="416">
        <f t="shared" ref="AH69:AR70" si="30">+F69*V69</f>
        <v>0</v>
      </c>
      <c r="AI69" s="416">
        <f t="shared" si="30"/>
        <v>0</v>
      </c>
      <c r="AJ69" s="416">
        <f t="shared" si="30"/>
        <v>0</v>
      </c>
      <c r="AK69" s="416">
        <f t="shared" si="30"/>
        <v>0</v>
      </c>
      <c r="AL69" s="416">
        <f t="shared" si="30"/>
        <v>0</v>
      </c>
      <c r="AM69" s="416">
        <f t="shared" si="30"/>
        <v>0</v>
      </c>
      <c r="AN69" s="416">
        <f t="shared" si="30"/>
        <v>0</v>
      </c>
      <c r="AO69" s="416">
        <f t="shared" si="30"/>
        <v>0</v>
      </c>
      <c r="AP69" s="416">
        <f t="shared" si="30"/>
        <v>0</v>
      </c>
      <c r="AQ69" s="416">
        <f t="shared" si="30"/>
        <v>0</v>
      </c>
      <c r="AR69" s="416">
        <f t="shared" si="30"/>
        <v>0</v>
      </c>
      <c r="AS69" s="419">
        <f t="shared" si="23"/>
        <v>0</v>
      </c>
      <c r="AT69" s="401"/>
    </row>
    <row r="70" spans="1:46" x14ac:dyDescent="0.2">
      <c r="A70" s="401"/>
      <c r="B70" s="782" t="s">
        <v>54</v>
      </c>
      <c r="C70" s="783" t="s">
        <v>571</v>
      </c>
      <c r="D70" s="784" t="s">
        <v>410</v>
      </c>
      <c r="E70" s="785"/>
      <c r="F70" s="785"/>
      <c r="G70" s="785"/>
      <c r="H70" s="785"/>
      <c r="I70" s="785"/>
      <c r="J70" s="785"/>
      <c r="K70" s="785"/>
      <c r="L70" s="785"/>
      <c r="M70" s="785"/>
      <c r="N70" s="785"/>
      <c r="O70" s="785"/>
      <c r="P70" s="785"/>
      <c r="Q70" s="786">
        <f t="shared" si="21"/>
        <v>0</v>
      </c>
      <c r="S70" s="782" t="s">
        <v>54</v>
      </c>
      <c r="T70" s="783" t="s">
        <v>571</v>
      </c>
      <c r="U70" s="441"/>
      <c r="V70" s="441"/>
      <c r="W70" s="441"/>
      <c r="X70" s="441"/>
      <c r="Y70" s="441"/>
      <c r="Z70" s="441"/>
      <c r="AA70" s="441"/>
      <c r="AB70" s="441"/>
      <c r="AC70" s="441"/>
      <c r="AD70" s="441"/>
      <c r="AE70" s="441"/>
      <c r="AF70" s="441"/>
      <c r="AG70" s="416">
        <f>+E70*U70</f>
        <v>0</v>
      </c>
      <c r="AH70" s="416">
        <f t="shared" si="30"/>
        <v>0</v>
      </c>
      <c r="AI70" s="416">
        <f t="shared" si="30"/>
        <v>0</v>
      </c>
      <c r="AJ70" s="416">
        <f t="shared" si="30"/>
        <v>0</v>
      </c>
      <c r="AK70" s="416">
        <f t="shared" si="30"/>
        <v>0</v>
      </c>
      <c r="AL70" s="416">
        <f t="shared" si="30"/>
        <v>0</v>
      </c>
      <c r="AM70" s="416">
        <f t="shared" si="30"/>
        <v>0</v>
      </c>
      <c r="AN70" s="416">
        <f t="shared" si="30"/>
        <v>0</v>
      </c>
      <c r="AO70" s="416">
        <f t="shared" si="30"/>
        <v>0</v>
      </c>
      <c r="AP70" s="416">
        <f t="shared" si="30"/>
        <v>0</v>
      </c>
      <c r="AQ70" s="416">
        <f t="shared" si="30"/>
        <v>0</v>
      </c>
      <c r="AR70" s="416">
        <f t="shared" si="30"/>
        <v>0</v>
      </c>
      <c r="AS70" s="419">
        <f t="shared" si="23"/>
        <v>0</v>
      </c>
    </row>
    <row r="71" spans="1:46" x14ac:dyDescent="0.2">
      <c r="A71" s="401"/>
      <c r="B71" s="787"/>
      <c r="C71" s="788" t="s">
        <v>412</v>
      </c>
      <c r="D71" s="789"/>
      <c r="E71" s="789"/>
      <c r="F71" s="789"/>
      <c r="G71" s="789"/>
      <c r="H71" s="789"/>
      <c r="I71" s="789"/>
      <c r="J71" s="789"/>
      <c r="K71" s="789"/>
      <c r="L71" s="789"/>
      <c r="M71" s="789"/>
      <c r="N71" s="789"/>
      <c r="O71" s="789"/>
      <c r="P71" s="789"/>
      <c r="Q71" s="790"/>
      <c r="S71" s="787"/>
      <c r="T71" s="788" t="s">
        <v>412</v>
      </c>
      <c r="U71" s="821"/>
      <c r="V71" s="821"/>
      <c r="W71" s="821"/>
      <c r="X71" s="821"/>
      <c r="Y71" s="821"/>
      <c r="Z71" s="821"/>
      <c r="AA71" s="821"/>
      <c r="AB71" s="821"/>
      <c r="AC71" s="821"/>
      <c r="AD71" s="821"/>
      <c r="AE71" s="821"/>
      <c r="AF71" s="821"/>
      <c r="AG71" s="438">
        <f>+AG72+AG75+AG78</f>
        <v>0</v>
      </c>
      <c r="AH71" s="438">
        <f>+AH72+AH75+AH78</f>
        <v>0</v>
      </c>
      <c r="AI71" s="438">
        <f>+AI72+AI75+AI78</f>
        <v>0</v>
      </c>
      <c r="AJ71" s="438">
        <f t="shared" ref="AJ71:AR71" si="31">+AJ72+AJ75+AJ78</f>
        <v>0</v>
      </c>
      <c r="AK71" s="438">
        <f t="shared" si="31"/>
        <v>0</v>
      </c>
      <c r="AL71" s="438">
        <f t="shared" si="31"/>
        <v>0</v>
      </c>
      <c r="AM71" s="438">
        <f t="shared" si="31"/>
        <v>0</v>
      </c>
      <c r="AN71" s="438">
        <f t="shared" si="31"/>
        <v>0</v>
      </c>
      <c r="AO71" s="438">
        <f t="shared" si="31"/>
        <v>0</v>
      </c>
      <c r="AP71" s="438">
        <f t="shared" si="31"/>
        <v>0</v>
      </c>
      <c r="AQ71" s="438">
        <f t="shared" si="31"/>
        <v>0</v>
      </c>
      <c r="AR71" s="438">
        <f t="shared" si="31"/>
        <v>0</v>
      </c>
      <c r="AS71" s="439">
        <f t="shared" si="23"/>
        <v>0</v>
      </c>
      <c r="AT71" s="401"/>
    </row>
    <row r="72" spans="1:46" x14ac:dyDescent="0.2">
      <c r="A72" s="401"/>
      <c r="B72" s="772" t="s">
        <v>0</v>
      </c>
      <c r="C72" s="773" t="s">
        <v>402</v>
      </c>
      <c r="D72" s="748" t="s">
        <v>403</v>
      </c>
      <c r="E72" s="749">
        <f t="shared" ref="E72:P72" si="32">+E73+E74</f>
        <v>0</v>
      </c>
      <c r="F72" s="749">
        <f t="shared" si="32"/>
        <v>0</v>
      </c>
      <c r="G72" s="749">
        <f t="shared" si="32"/>
        <v>0</v>
      </c>
      <c r="H72" s="749">
        <f t="shared" si="32"/>
        <v>0</v>
      </c>
      <c r="I72" s="749">
        <f t="shared" si="32"/>
        <v>0</v>
      </c>
      <c r="J72" s="749">
        <f t="shared" si="32"/>
        <v>0</v>
      </c>
      <c r="K72" s="749">
        <f t="shared" si="32"/>
        <v>0</v>
      </c>
      <c r="L72" s="749">
        <f t="shared" si="32"/>
        <v>0</v>
      </c>
      <c r="M72" s="749">
        <f t="shared" si="32"/>
        <v>0</v>
      </c>
      <c r="N72" s="749">
        <f t="shared" si="32"/>
        <v>0</v>
      </c>
      <c r="O72" s="749">
        <f t="shared" si="32"/>
        <v>0</v>
      </c>
      <c r="P72" s="749">
        <f t="shared" si="32"/>
        <v>0</v>
      </c>
      <c r="Q72" s="750">
        <f t="shared" ref="Q72:Q80" si="33">SUM(E72:P72)</f>
        <v>0</v>
      </c>
      <c r="S72" s="772" t="s">
        <v>0</v>
      </c>
      <c r="T72" s="773" t="s">
        <v>402</v>
      </c>
      <c r="U72" s="819"/>
      <c r="V72" s="819"/>
      <c r="W72" s="819"/>
      <c r="X72" s="819"/>
      <c r="Y72" s="819"/>
      <c r="Z72" s="819"/>
      <c r="AA72" s="819"/>
      <c r="AB72" s="819"/>
      <c r="AC72" s="819"/>
      <c r="AD72" s="819"/>
      <c r="AE72" s="819"/>
      <c r="AF72" s="819"/>
      <c r="AG72" s="418">
        <f>SUM(AG73:AG74)</f>
        <v>0</v>
      </c>
      <c r="AH72" s="418">
        <f>SUM(AH73:AH74)</f>
        <v>0</v>
      </c>
      <c r="AI72" s="418">
        <f>SUM(AI73:AI74)</f>
        <v>0</v>
      </c>
      <c r="AJ72" s="418">
        <f t="shared" ref="AJ72:AR72" si="34">SUM(AJ73:AJ74)</f>
        <v>0</v>
      </c>
      <c r="AK72" s="418">
        <f t="shared" si="34"/>
        <v>0</v>
      </c>
      <c r="AL72" s="418">
        <f t="shared" si="34"/>
        <v>0</v>
      </c>
      <c r="AM72" s="418">
        <f t="shared" si="34"/>
        <v>0</v>
      </c>
      <c r="AN72" s="418">
        <f t="shared" si="34"/>
        <v>0</v>
      </c>
      <c r="AO72" s="418">
        <f t="shared" si="34"/>
        <v>0</v>
      </c>
      <c r="AP72" s="418">
        <f t="shared" si="34"/>
        <v>0</v>
      </c>
      <c r="AQ72" s="418">
        <f t="shared" si="34"/>
        <v>0</v>
      </c>
      <c r="AR72" s="418">
        <f t="shared" si="34"/>
        <v>0</v>
      </c>
      <c r="AS72" s="419">
        <f t="shared" si="23"/>
        <v>0</v>
      </c>
      <c r="AT72" s="401"/>
    </row>
    <row r="73" spans="1:46" x14ac:dyDescent="0.2">
      <c r="A73" s="401"/>
      <c r="B73" s="774" t="s">
        <v>46</v>
      </c>
      <c r="C73" s="775" t="s">
        <v>404</v>
      </c>
      <c r="D73" s="457" t="s">
        <v>403</v>
      </c>
      <c r="E73" s="752"/>
      <c r="F73" s="752"/>
      <c r="G73" s="752"/>
      <c r="H73" s="752"/>
      <c r="I73" s="752"/>
      <c r="J73" s="752"/>
      <c r="K73" s="752"/>
      <c r="L73" s="752"/>
      <c r="M73" s="752"/>
      <c r="N73" s="752"/>
      <c r="O73" s="752"/>
      <c r="P73" s="752"/>
      <c r="Q73" s="753">
        <f t="shared" si="33"/>
        <v>0</v>
      </c>
      <c r="S73" s="774" t="s">
        <v>46</v>
      </c>
      <c r="T73" s="775" t="s">
        <v>404</v>
      </c>
      <c r="U73" s="440"/>
      <c r="V73" s="440"/>
      <c r="W73" s="440"/>
      <c r="X73" s="440"/>
      <c r="Y73" s="440"/>
      <c r="Z73" s="440"/>
      <c r="AA73" s="440"/>
      <c r="AB73" s="440"/>
      <c r="AC73" s="440"/>
      <c r="AD73" s="440"/>
      <c r="AE73" s="440"/>
      <c r="AF73" s="440"/>
      <c r="AG73" s="416">
        <f>+E73*U73</f>
        <v>0</v>
      </c>
      <c r="AH73" s="416">
        <f t="shared" ref="AH73:AR74" si="35">+F73*V73</f>
        <v>0</v>
      </c>
      <c r="AI73" s="416">
        <f t="shared" si="35"/>
        <v>0</v>
      </c>
      <c r="AJ73" s="416">
        <f t="shared" si="35"/>
        <v>0</v>
      </c>
      <c r="AK73" s="416">
        <f t="shared" si="35"/>
        <v>0</v>
      </c>
      <c r="AL73" s="416">
        <f t="shared" si="35"/>
        <v>0</v>
      </c>
      <c r="AM73" s="416">
        <f t="shared" si="35"/>
        <v>0</v>
      </c>
      <c r="AN73" s="416">
        <f t="shared" si="35"/>
        <v>0</v>
      </c>
      <c r="AO73" s="416">
        <f t="shared" si="35"/>
        <v>0</v>
      </c>
      <c r="AP73" s="416">
        <f t="shared" si="35"/>
        <v>0</v>
      </c>
      <c r="AQ73" s="416">
        <f t="shared" si="35"/>
        <v>0</v>
      </c>
      <c r="AR73" s="416">
        <f t="shared" si="35"/>
        <v>0</v>
      </c>
      <c r="AS73" s="419">
        <f t="shared" si="23"/>
        <v>0</v>
      </c>
      <c r="AT73" s="401"/>
    </row>
    <row r="74" spans="1:46" x14ac:dyDescent="0.2">
      <c r="A74" s="401"/>
      <c r="B74" s="774" t="s">
        <v>47</v>
      </c>
      <c r="C74" s="775" t="s">
        <v>405</v>
      </c>
      <c r="D74" s="457" t="s">
        <v>403</v>
      </c>
      <c r="E74" s="752"/>
      <c r="F74" s="752"/>
      <c r="G74" s="752"/>
      <c r="H74" s="752"/>
      <c r="I74" s="752"/>
      <c r="J74" s="752"/>
      <c r="K74" s="752"/>
      <c r="L74" s="752"/>
      <c r="M74" s="752"/>
      <c r="N74" s="752"/>
      <c r="O74" s="752"/>
      <c r="P74" s="752"/>
      <c r="Q74" s="753">
        <f t="shared" si="33"/>
        <v>0</v>
      </c>
      <c r="S74" s="774" t="s">
        <v>47</v>
      </c>
      <c r="T74" s="775" t="s">
        <v>405</v>
      </c>
      <c r="U74" s="440"/>
      <c r="V74" s="440"/>
      <c r="W74" s="440"/>
      <c r="X74" s="440"/>
      <c r="Y74" s="440"/>
      <c r="Z74" s="440"/>
      <c r="AA74" s="440"/>
      <c r="AB74" s="440"/>
      <c r="AC74" s="440"/>
      <c r="AD74" s="440"/>
      <c r="AE74" s="440"/>
      <c r="AF74" s="440"/>
      <c r="AG74" s="416">
        <f>+E74*U74</f>
        <v>0</v>
      </c>
      <c r="AH74" s="416">
        <f t="shared" si="35"/>
        <v>0</v>
      </c>
      <c r="AI74" s="416">
        <f t="shared" si="35"/>
        <v>0</v>
      </c>
      <c r="AJ74" s="416">
        <f t="shared" si="35"/>
        <v>0</v>
      </c>
      <c r="AK74" s="416">
        <f t="shared" si="35"/>
        <v>0</v>
      </c>
      <c r="AL74" s="416">
        <f t="shared" si="35"/>
        <v>0</v>
      </c>
      <c r="AM74" s="416">
        <f t="shared" si="35"/>
        <v>0</v>
      </c>
      <c r="AN74" s="416">
        <f t="shared" si="35"/>
        <v>0</v>
      </c>
      <c r="AO74" s="416">
        <f t="shared" si="35"/>
        <v>0</v>
      </c>
      <c r="AP74" s="416">
        <f t="shared" si="35"/>
        <v>0</v>
      </c>
      <c r="AQ74" s="416">
        <f t="shared" si="35"/>
        <v>0</v>
      </c>
      <c r="AR74" s="416">
        <f t="shared" si="35"/>
        <v>0</v>
      </c>
      <c r="AS74" s="419">
        <f t="shared" si="23"/>
        <v>0</v>
      </c>
      <c r="AT74" s="401"/>
    </row>
    <row r="75" spans="1:46" x14ac:dyDescent="0.2">
      <c r="A75" s="401"/>
      <c r="B75" s="774" t="s">
        <v>1</v>
      </c>
      <c r="C75" s="775" t="s">
        <v>406</v>
      </c>
      <c r="D75" s="457" t="s">
        <v>390</v>
      </c>
      <c r="E75" s="776">
        <f t="shared" ref="E75:P75" si="36">E76+E77</f>
        <v>0</v>
      </c>
      <c r="F75" s="776">
        <f t="shared" si="36"/>
        <v>0</v>
      </c>
      <c r="G75" s="776">
        <f t="shared" si="36"/>
        <v>0</v>
      </c>
      <c r="H75" s="776">
        <f t="shared" si="36"/>
        <v>0</v>
      </c>
      <c r="I75" s="776">
        <f t="shared" si="36"/>
        <v>0</v>
      </c>
      <c r="J75" s="776">
        <f t="shared" si="36"/>
        <v>0</v>
      </c>
      <c r="K75" s="776">
        <f t="shared" si="36"/>
        <v>0</v>
      </c>
      <c r="L75" s="776">
        <f t="shared" si="36"/>
        <v>0</v>
      </c>
      <c r="M75" s="776">
        <f t="shared" si="36"/>
        <v>0</v>
      </c>
      <c r="N75" s="776">
        <f t="shared" si="36"/>
        <v>0</v>
      </c>
      <c r="O75" s="776">
        <f t="shared" si="36"/>
        <v>0</v>
      </c>
      <c r="P75" s="776">
        <f t="shared" si="36"/>
        <v>0</v>
      </c>
      <c r="Q75" s="753">
        <f t="shared" si="33"/>
        <v>0</v>
      </c>
      <c r="S75" s="774" t="s">
        <v>1</v>
      </c>
      <c r="T75" s="775" t="s">
        <v>406</v>
      </c>
      <c r="U75" s="818"/>
      <c r="V75" s="818"/>
      <c r="W75" s="818"/>
      <c r="X75" s="818"/>
      <c r="Y75" s="818"/>
      <c r="Z75" s="818"/>
      <c r="AA75" s="818"/>
      <c r="AB75" s="818"/>
      <c r="AC75" s="818"/>
      <c r="AD75" s="818"/>
      <c r="AE75" s="818"/>
      <c r="AF75" s="818"/>
      <c r="AG75" s="416">
        <f>+AG76+AG77</f>
        <v>0</v>
      </c>
      <c r="AH75" s="416">
        <f>+AH76+AH77</f>
        <v>0</v>
      </c>
      <c r="AI75" s="416">
        <f>+AI76+AI77</f>
        <v>0</v>
      </c>
      <c r="AJ75" s="416">
        <f t="shared" ref="AJ75:AR75" si="37">+AJ76+AJ77</f>
        <v>0</v>
      </c>
      <c r="AK75" s="416">
        <f t="shared" si="37"/>
        <v>0</v>
      </c>
      <c r="AL75" s="416">
        <f t="shared" si="37"/>
        <v>0</v>
      </c>
      <c r="AM75" s="416">
        <f t="shared" si="37"/>
        <v>0</v>
      </c>
      <c r="AN75" s="416">
        <f t="shared" si="37"/>
        <v>0</v>
      </c>
      <c r="AO75" s="416">
        <f t="shared" si="37"/>
        <v>0</v>
      </c>
      <c r="AP75" s="416">
        <f t="shared" si="37"/>
        <v>0</v>
      </c>
      <c r="AQ75" s="416">
        <f t="shared" si="37"/>
        <v>0</v>
      </c>
      <c r="AR75" s="416">
        <f t="shared" si="37"/>
        <v>0</v>
      </c>
      <c r="AS75" s="419">
        <f t="shared" si="23"/>
        <v>0</v>
      </c>
    </row>
    <row r="76" spans="1:46" x14ac:dyDescent="0.2">
      <c r="A76" s="401"/>
      <c r="B76" s="774" t="s">
        <v>49</v>
      </c>
      <c r="C76" s="777" t="s">
        <v>407</v>
      </c>
      <c r="D76" s="457" t="s">
        <v>390</v>
      </c>
      <c r="E76" s="752"/>
      <c r="F76" s="752"/>
      <c r="G76" s="752"/>
      <c r="H76" s="752"/>
      <c r="I76" s="752"/>
      <c r="J76" s="752"/>
      <c r="K76" s="752"/>
      <c r="L76" s="752"/>
      <c r="M76" s="752"/>
      <c r="N76" s="752"/>
      <c r="O76" s="752"/>
      <c r="P76" s="752"/>
      <c r="Q76" s="753">
        <f t="shared" si="33"/>
        <v>0</v>
      </c>
      <c r="S76" s="774" t="s">
        <v>49</v>
      </c>
      <c r="T76" s="777" t="s">
        <v>407</v>
      </c>
      <c r="U76" s="440"/>
      <c r="V76" s="440"/>
      <c r="W76" s="440"/>
      <c r="X76" s="440"/>
      <c r="Y76" s="440"/>
      <c r="Z76" s="440"/>
      <c r="AA76" s="440"/>
      <c r="AB76" s="440"/>
      <c r="AC76" s="440"/>
      <c r="AD76" s="440"/>
      <c r="AE76" s="440"/>
      <c r="AF76" s="440"/>
      <c r="AG76" s="416">
        <f>+E76*U76</f>
        <v>0</v>
      </c>
      <c r="AH76" s="416">
        <f t="shared" ref="AH76:AR77" si="38">+F76*V76</f>
        <v>0</v>
      </c>
      <c r="AI76" s="416">
        <f t="shared" si="38"/>
        <v>0</v>
      </c>
      <c r="AJ76" s="416">
        <f t="shared" si="38"/>
        <v>0</v>
      </c>
      <c r="AK76" s="416">
        <f t="shared" si="38"/>
        <v>0</v>
      </c>
      <c r="AL76" s="416">
        <f t="shared" si="38"/>
        <v>0</v>
      </c>
      <c r="AM76" s="416">
        <f t="shared" si="38"/>
        <v>0</v>
      </c>
      <c r="AN76" s="416">
        <f t="shared" si="38"/>
        <v>0</v>
      </c>
      <c r="AO76" s="416">
        <f t="shared" si="38"/>
        <v>0</v>
      </c>
      <c r="AP76" s="416">
        <f t="shared" si="38"/>
        <v>0</v>
      </c>
      <c r="AQ76" s="416">
        <f t="shared" si="38"/>
        <v>0</v>
      </c>
      <c r="AR76" s="416">
        <f t="shared" si="38"/>
        <v>0</v>
      </c>
      <c r="AS76" s="419">
        <f t="shared" si="23"/>
        <v>0</v>
      </c>
      <c r="AT76" s="401"/>
    </row>
    <row r="77" spans="1:46" x14ac:dyDescent="0.2">
      <c r="A77" s="401"/>
      <c r="B77" s="774" t="s">
        <v>50</v>
      </c>
      <c r="C77" s="777" t="s">
        <v>408</v>
      </c>
      <c r="D77" s="457" t="s">
        <v>390</v>
      </c>
      <c r="E77" s="752"/>
      <c r="F77" s="752"/>
      <c r="G77" s="752"/>
      <c r="H77" s="752"/>
      <c r="I77" s="752"/>
      <c r="J77" s="752"/>
      <c r="K77" s="752"/>
      <c r="L77" s="752"/>
      <c r="M77" s="752"/>
      <c r="N77" s="752"/>
      <c r="O77" s="752"/>
      <c r="P77" s="752"/>
      <c r="Q77" s="753">
        <f t="shared" si="33"/>
        <v>0</v>
      </c>
      <c r="S77" s="774" t="s">
        <v>50</v>
      </c>
      <c r="T77" s="777" t="s">
        <v>408</v>
      </c>
      <c r="U77" s="440"/>
      <c r="V77" s="440"/>
      <c r="W77" s="440"/>
      <c r="X77" s="440"/>
      <c r="Y77" s="440"/>
      <c r="Z77" s="440"/>
      <c r="AA77" s="440"/>
      <c r="AB77" s="440"/>
      <c r="AC77" s="440"/>
      <c r="AD77" s="440"/>
      <c r="AE77" s="440"/>
      <c r="AF77" s="440"/>
      <c r="AG77" s="416">
        <f>+E77*U77</f>
        <v>0</v>
      </c>
      <c r="AH77" s="416">
        <f t="shared" si="38"/>
        <v>0</v>
      </c>
      <c r="AI77" s="416">
        <f t="shared" si="38"/>
        <v>0</v>
      </c>
      <c r="AJ77" s="416">
        <f t="shared" si="38"/>
        <v>0</v>
      </c>
      <c r="AK77" s="416">
        <f t="shared" si="38"/>
        <v>0</v>
      </c>
      <c r="AL77" s="416">
        <f t="shared" si="38"/>
        <v>0</v>
      </c>
      <c r="AM77" s="416">
        <f t="shared" si="38"/>
        <v>0</v>
      </c>
      <c r="AN77" s="416">
        <f t="shared" si="38"/>
        <v>0</v>
      </c>
      <c r="AO77" s="416">
        <f t="shared" si="38"/>
        <v>0</v>
      </c>
      <c r="AP77" s="416">
        <f t="shared" si="38"/>
        <v>0</v>
      </c>
      <c r="AQ77" s="416">
        <f t="shared" si="38"/>
        <v>0</v>
      </c>
      <c r="AR77" s="416">
        <f t="shared" si="38"/>
        <v>0</v>
      </c>
      <c r="AS77" s="419">
        <f t="shared" si="23"/>
        <v>0</v>
      </c>
      <c r="AT77" s="401"/>
    </row>
    <row r="78" spans="1:46" x14ac:dyDescent="0.2">
      <c r="A78" s="401"/>
      <c r="B78" s="530" t="s">
        <v>2</v>
      </c>
      <c r="C78" s="778" t="s">
        <v>409</v>
      </c>
      <c r="D78" s="779" t="s">
        <v>410</v>
      </c>
      <c r="E78" s="776">
        <f t="shared" ref="E78:P78" si="39">E79+E80</f>
        <v>0</v>
      </c>
      <c r="F78" s="776">
        <f t="shared" si="39"/>
        <v>0</v>
      </c>
      <c r="G78" s="776">
        <f t="shared" si="39"/>
        <v>0</v>
      </c>
      <c r="H78" s="776">
        <f t="shared" si="39"/>
        <v>0</v>
      </c>
      <c r="I78" s="776">
        <f t="shared" si="39"/>
        <v>0</v>
      </c>
      <c r="J78" s="776">
        <f t="shared" si="39"/>
        <v>0</v>
      </c>
      <c r="K78" s="776">
        <f t="shared" si="39"/>
        <v>0</v>
      </c>
      <c r="L78" s="776">
        <f t="shared" si="39"/>
        <v>0</v>
      </c>
      <c r="M78" s="776">
        <f t="shared" si="39"/>
        <v>0</v>
      </c>
      <c r="N78" s="776">
        <f t="shared" si="39"/>
        <v>0</v>
      </c>
      <c r="O78" s="776">
        <f t="shared" si="39"/>
        <v>0</v>
      </c>
      <c r="P78" s="776">
        <f t="shared" si="39"/>
        <v>0</v>
      </c>
      <c r="Q78" s="780">
        <f t="shared" si="33"/>
        <v>0</v>
      </c>
      <c r="S78" s="530" t="s">
        <v>2</v>
      </c>
      <c r="T78" s="778" t="s">
        <v>409</v>
      </c>
      <c r="U78" s="818"/>
      <c r="V78" s="818"/>
      <c r="W78" s="818"/>
      <c r="X78" s="818"/>
      <c r="Y78" s="818"/>
      <c r="Z78" s="818"/>
      <c r="AA78" s="818"/>
      <c r="AB78" s="818"/>
      <c r="AC78" s="818"/>
      <c r="AD78" s="818"/>
      <c r="AE78" s="818"/>
      <c r="AF78" s="818"/>
      <c r="AG78" s="433">
        <f>+AG79+AG80</f>
        <v>0</v>
      </c>
      <c r="AH78" s="433">
        <f>+AH79+AH80</f>
        <v>0</v>
      </c>
      <c r="AI78" s="433">
        <f>+AI79+AI80</f>
        <v>0</v>
      </c>
      <c r="AJ78" s="433">
        <f t="shared" ref="AJ78:AR78" si="40">+AJ79+AJ80</f>
        <v>0</v>
      </c>
      <c r="AK78" s="433">
        <f t="shared" si="40"/>
        <v>0</v>
      </c>
      <c r="AL78" s="433">
        <f t="shared" si="40"/>
        <v>0</v>
      </c>
      <c r="AM78" s="433">
        <f t="shared" si="40"/>
        <v>0</v>
      </c>
      <c r="AN78" s="433">
        <f t="shared" si="40"/>
        <v>0</v>
      </c>
      <c r="AO78" s="433">
        <f t="shared" si="40"/>
        <v>0</v>
      </c>
      <c r="AP78" s="433">
        <f t="shared" si="40"/>
        <v>0</v>
      </c>
      <c r="AQ78" s="433">
        <f t="shared" si="40"/>
        <v>0</v>
      </c>
      <c r="AR78" s="433">
        <f t="shared" si="40"/>
        <v>0</v>
      </c>
      <c r="AS78" s="419">
        <f t="shared" si="23"/>
        <v>0</v>
      </c>
      <c r="AT78" s="401"/>
    </row>
    <row r="79" spans="1:46" x14ac:dyDescent="0.2">
      <c r="A79" s="401"/>
      <c r="B79" s="774" t="s">
        <v>53</v>
      </c>
      <c r="C79" s="781" t="s">
        <v>570</v>
      </c>
      <c r="D79" s="779" t="s">
        <v>410</v>
      </c>
      <c r="E79" s="752"/>
      <c r="F79" s="752"/>
      <c r="G79" s="752"/>
      <c r="H79" s="752"/>
      <c r="I79" s="752"/>
      <c r="J79" s="752"/>
      <c r="K79" s="752"/>
      <c r="L79" s="752"/>
      <c r="M79" s="752"/>
      <c r="N79" s="752"/>
      <c r="O79" s="752"/>
      <c r="P79" s="752"/>
      <c r="Q79" s="753">
        <f t="shared" si="33"/>
        <v>0</v>
      </c>
      <c r="S79" s="774" t="s">
        <v>53</v>
      </c>
      <c r="T79" s="781" t="s">
        <v>570</v>
      </c>
      <c r="U79" s="440"/>
      <c r="V79" s="440"/>
      <c r="W79" s="440"/>
      <c r="X79" s="440"/>
      <c r="Y79" s="440"/>
      <c r="Z79" s="440"/>
      <c r="AA79" s="440"/>
      <c r="AB79" s="440"/>
      <c r="AC79" s="440"/>
      <c r="AD79" s="440"/>
      <c r="AE79" s="440"/>
      <c r="AF79" s="440"/>
      <c r="AG79" s="416">
        <f>+E79*U79</f>
        <v>0</v>
      </c>
      <c r="AH79" s="416">
        <f t="shared" ref="AH79:AR80" si="41">+F79*V79</f>
        <v>0</v>
      </c>
      <c r="AI79" s="416">
        <f t="shared" si="41"/>
        <v>0</v>
      </c>
      <c r="AJ79" s="416">
        <f t="shared" si="41"/>
        <v>0</v>
      </c>
      <c r="AK79" s="416">
        <f t="shared" si="41"/>
        <v>0</v>
      </c>
      <c r="AL79" s="416">
        <f t="shared" si="41"/>
        <v>0</v>
      </c>
      <c r="AM79" s="416">
        <f t="shared" si="41"/>
        <v>0</v>
      </c>
      <c r="AN79" s="416">
        <f t="shared" si="41"/>
        <v>0</v>
      </c>
      <c r="AO79" s="416">
        <f t="shared" si="41"/>
        <v>0</v>
      </c>
      <c r="AP79" s="416">
        <f t="shared" si="41"/>
        <v>0</v>
      </c>
      <c r="AQ79" s="416">
        <f t="shared" si="41"/>
        <v>0</v>
      </c>
      <c r="AR79" s="416">
        <f t="shared" si="41"/>
        <v>0</v>
      </c>
      <c r="AS79" s="419">
        <f t="shared" si="23"/>
        <v>0</v>
      </c>
      <c r="AT79" s="401"/>
    </row>
    <row r="80" spans="1:46" x14ac:dyDescent="0.2">
      <c r="A80" s="401"/>
      <c r="B80" s="782" t="s">
        <v>54</v>
      </c>
      <c r="C80" s="783" t="s">
        <v>571</v>
      </c>
      <c r="D80" s="784" t="s">
        <v>410</v>
      </c>
      <c r="E80" s="785"/>
      <c r="F80" s="785"/>
      <c r="G80" s="785"/>
      <c r="H80" s="785"/>
      <c r="I80" s="785"/>
      <c r="J80" s="785"/>
      <c r="K80" s="785"/>
      <c r="L80" s="785"/>
      <c r="M80" s="785"/>
      <c r="N80" s="785"/>
      <c r="O80" s="785"/>
      <c r="P80" s="785"/>
      <c r="Q80" s="786">
        <f t="shared" si="33"/>
        <v>0</v>
      </c>
      <c r="S80" s="782" t="s">
        <v>54</v>
      </c>
      <c r="T80" s="783" t="s">
        <v>571</v>
      </c>
      <c r="U80" s="441"/>
      <c r="V80" s="441"/>
      <c r="W80" s="441"/>
      <c r="X80" s="441"/>
      <c r="Y80" s="441"/>
      <c r="Z80" s="441"/>
      <c r="AA80" s="441"/>
      <c r="AB80" s="441"/>
      <c r="AC80" s="441"/>
      <c r="AD80" s="441"/>
      <c r="AE80" s="441"/>
      <c r="AF80" s="441"/>
      <c r="AG80" s="433">
        <f>+E80*U80</f>
        <v>0</v>
      </c>
      <c r="AH80" s="433">
        <f t="shared" si="41"/>
        <v>0</v>
      </c>
      <c r="AI80" s="433">
        <f t="shared" si="41"/>
        <v>0</v>
      </c>
      <c r="AJ80" s="433">
        <f t="shared" si="41"/>
        <v>0</v>
      </c>
      <c r="AK80" s="433">
        <f t="shared" si="41"/>
        <v>0</v>
      </c>
      <c r="AL80" s="433">
        <f t="shared" si="41"/>
        <v>0</v>
      </c>
      <c r="AM80" s="433">
        <f t="shared" si="41"/>
        <v>0</v>
      </c>
      <c r="AN80" s="433">
        <f t="shared" si="41"/>
        <v>0</v>
      </c>
      <c r="AO80" s="433">
        <f t="shared" si="41"/>
        <v>0</v>
      </c>
      <c r="AP80" s="433">
        <f t="shared" si="41"/>
        <v>0</v>
      </c>
      <c r="AQ80" s="433">
        <f t="shared" si="41"/>
        <v>0</v>
      </c>
      <c r="AR80" s="433">
        <f t="shared" si="41"/>
        <v>0</v>
      </c>
      <c r="AS80" s="419">
        <f t="shared" si="23"/>
        <v>0</v>
      </c>
      <c r="AT80" s="401"/>
    </row>
    <row r="81" spans="1:46" x14ac:dyDescent="0.2">
      <c r="A81" s="401"/>
      <c r="B81" s="791"/>
      <c r="C81" s="792" t="s">
        <v>413</v>
      </c>
      <c r="D81" s="793"/>
      <c r="E81" s="793"/>
      <c r="F81" s="793"/>
      <c r="G81" s="793"/>
      <c r="H81" s="793"/>
      <c r="I81" s="793"/>
      <c r="J81" s="793"/>
      <c r="K81" s="793"/>
      <c r="L81" s="793"/>
      <c r="M81" s="793"/>
      <c r="N81" s="793"/>
      <c r="O81" s="793"/>
      <c r="P81" s="793"/>
      <c r="Q81" s="794"/>
      <c r="S81" s="795"/>
      <c r="T81" s="796" t="s">
        <v>413</v>
      </c>
      <c r="U81" s="442"/>
      <c r="V81" s="442"/>
      <c r="W81" s="442"/>
      <c r="X81" s="442"/>
      <c r="Y81" s="442"/>
      <c r="Z81" s="442"/>
      <c r="AA81" s="442"/>
      <c r="AB81" s="442"/>
      <c r="AC81" s="442"/>
      <c r="AD81" s="442"/>
      <c r="AE81" s="442"/>
      <c r="AF81" s="442"/>
      <c r="AG81" s="438">
        <f>+AG82</f>
        <v>0</v>
      </c>
      <c r="AH81" s="438">
        <f t="shared" ref="AH81:AR81" si="42">+AH82</f>
        <v>0</v>
      </c>
      <c r="AI81" s="438">
        <f t="shared" si="42"/>
        <v>0</v>
      </c>
      <c r="AJ81" s="438">
        <f t="shared" si="42"/>
        <v>0</v>
      </c>
      <c r="AK81" s="438">
        <f t="shared" si="42"/>
        <v>0</v>
      </c>
      <c r="AL81" s="438">
        <f t="shared" si="42"/>
        <v>0</v>
      </c>
      <c r="AM81" s="438">
        <f t="shared" si="42"/>
        <v>0</v>
      </c>
      <c r="AN81" s="438">
        <f t="shared" si="42"/>
        <v>0</v>
      </c>
      <c r="AO81" s="438">
        <f t="shared" si="42"/>
        <v>0</v>
      </c>
      <c r="AP81" s="438">
        <f t="shared" si="42"/>
        <v>0</v>
      </c>
      <c r="AQ81" s="438">
        <f t="shared" si="42"/>
        <v>0</v>
      </c>
      <c r="AR81" s="438">
        <f t="shared" si="42"/>
        <v>0</v>
      </c>
      <c r="AS81" s="439">
        <f t="shared" si="23"/>
        <v>0</v>
      </c>
    </row>
    <row r="82" spans="1:46" x14ac:dyDescent="0.2">
      <c r="A82" s="401"/>
      <c r="B82" s="797" t="s">
        <v>0</v>
      </c>
      <c r="C82" s="798" t="s">
        <v>406</v>
      </c>
      <c r="D82" s="761" t="s">
        <v>390</v>
      </c>
      <c r="E82" s="799">
        <f t="shared" ref="E82:P82" si="43">E83+E84</f>
        <v>0</v>
      </c>
      <c r="F82" s="799">
        <f t="shared" si="43"/>
        <v>0</v>
      </c>
      <c r="G82" s="799">
        <f t="shared" si="43"/>
        <v>0</v>
      </c>
      <c r="H82" s="799">
        <f t="shared" si="43"/>
        <v>0</v>
      </c>
      <c r="I82" s="799">
        <f t="shared" si="43"/>
        <v>0</v>
      </c>
      <c r="J82" s="799">
        <f t="shared" si="43"/>
        <v>0</v>
      </c>
      <c r="K82" s="799">
        <f t="shared" si="43"/>
        <v>0</v>
      </c>
      <c r="L82" s="799">
        <f t="shared" si="43"/>
        <v>0</v>
      </c>
      <c r="M82" s="799">
        <f t="shared" si="43"/>
        <v>0</v>
      </c>
      <c r="N82" s="799">
        <f t="shared" si="43"/>
        <v>0</v>
      </c>
      <c r="O82" s="799">
        <f t="shared" si="43"/>
        <v>0</v>
      </c>
      <c r="P82" s="799">
        <f t="shared" si="43"/>
        <v>0</v>
      </c>
      <c r="Q82" s="800">
        <f>SUM(E82:P82)</f>
        <v>0</v>
      </c>
      <c r="S82" s="797" t="s">
        <v>0</v>
      </c>
      <c r="T82" s="798" t="s">
        <v>406</v>
      </c>
      <c r="U82" s="822"/>
      <c r="V82" s="822"/>
      <c r="W82" s="822"/>
      <c r="X82" s="822"/>
      <c r="Y82" s="822"/>
      <c r="Z82" s="822"/>
      <c r="AA82" s="822"/>
      <c r="AB82" s="822"/>
      <c r="AC82" s="822"/>
      <c r="AD82" s="822"/>
      <c r="AE82" s="822"/>
      <c r="AF82" s="822"/>
      <c r="AG82" s="418">
        <f>+AG83+AG84</f>
        <v>0</v>
      </c>
      <c r="AH82" s="418">
        <f>+AH83+AH84</f>
        <v>0</v>
      </c>
      <c r="AI82" s="418">
        <f>+AI83+AI84</f>
        <v>0</v>
      </c>
      <c r="AJ82" s="418">
        <f t="shared" ref="AJ82:AR82" si="44">+AJ83+AJ84</f>
        <v>0</v>
      </c>
      <c r="AK82" s="418">
        <f t="shared" si="44"/>
        <v>0</v>
      </c>
      <c r="AL82" s="418">
        <f t="shared" si="44"/>
        <v>0</v>
      </c>
      <c r="AM82" s="418">
        <f t="shared" si="44"/>
        <v>0</v>
      </c>
      <c r="AN82" s="418">
        <f t="shared" si="44"/>
        <v>0</v>
      </c>
      <c r="AO82" s="418">
        <f t="shared" si="44"/>
        <v>0</v>
      </c>
      <c r="AP82" s="418">
        <f t="shared" si="44"/>
        <v>0</v>
      </c>
      <c r="AQ82" s="418">
        <f t="shared" si="44"/>
        <v>0</v>
      </c>
      <c r="AR82" s="418">
        <f t="shared" si="44"/>
        <v>0</v>
      </c>
      <c r="AS82" s="419">
        <f t="shared" si="23"/>
        <v>0</v>
      </c>
      <c r="AT82" s="401"/>
    </row>
    <row r="83" spans="1:46" x14ac:dyDescent="0.2">
      <c r="A83" s="401"/>
      <c r="B83" s="774" t="s">
        <v>46</v>
      </c>
      <c r="C83" s="777" t="s">
        <v>407</v>
      </c>
      <c r="D83" s="457" t="s">
        <v>390</v>
      </c>
      <c r="E83" s="752"/>
      <c r="F83" s="752"/>
      <c r="G83" s="752"/>
      <c r="H83" s="752"/>
      <c r="I83" s="752"/>
      <c r="J83" s="752"/>
      <c r="K83" s="752"/>
      <c r="L83" s="752"/>
      <c r="M83" s="752"/>
      <c r="N83" s="752"/>
      <c r="O83" s="752"/>
      <c r="P83" s="752"/>
      <c r="Q83" s="753">
        <f>SUM(E83:P83)</f>
        <v>0</v>
      </c>
      <c r="S83" s="774" t="s">
        <v>46</v>
      </c>
      <c r="T83" s="777" t="s">
        <v>407</v>
      </c>
      <c r="U83" s="440"/>
      <c r="V83" s="440"/>
      <c r="W83" s="440"/>
      <c r="X83" s="440"/>
      <c r="Y83" s="440"/>
      <c r="Z83" s="440"/>
      <c r="AA83" s="440"/>
      <c r="AB83" s="440"/>
      <c r="AC83" s="440"/>
      <c r="AD83" s="440"/>
      <c r="AE83" s="440"/>
      <c r="AF83" s="440"/>
      <c r="AG83" s="416">
        <f>+E83*U83</f>
        <v>0</v>
      </c>
      <c r="AH83" s="416">
        <f t="shared" ref="AH83:AR84" si="45">+F83*V83</f>
        <v>0</v>
      </c>
      <c r="AI83" s="416">
        <f t="shared" si="45"/>
        <v>0</v>
      </c>
      <c r="AJ83" s="416">
        <f t="shared" si="45"/>
        <v>0</v>
      </c>
      <c r="AK83" s="416">
        <f t="shared" si="45"/>
        <v>0</v>
      </c>
      <c r="AL83" s="416">
        <f t="shared" si="45"/>
        <v>0</v>
      </c>
      <c r="AM83" s="416">
        <f t="shared" si="45"/>
        <v>0</v>
      </c>
      <c r="AN83" s="416">
        <f t="shared" si="45"/>
        <v>0</v>
      </c>
      <c r="AO83" s="416">
        <f t="shared" si="45"/>
        <v>0</v>
      </c>
      <c r="AP83" s="416">
        <f t="shared" si="45"/>
        <v>0</v>
      </c>
      <c r="AQ83" s="416">
        <f t="shared" si="45"/>
        <v>0</v>
      </c>
      <c r="AR83" s="416">
        <f t="shared" si="45"/>
        <v>0</v>
      </c>
      <c r="AS83" s="419">
        <f t="shared" si="23"/>
        <v>0</v>
      </c>
      <c r="AT83" s="401"/>
    </row>
    <row r="84" spans="1:46" x14ac:dyDescent="0.2">
      <c r="A84" s="401"/>
      <c r="B84" s="782" t="s">
        <v>47</v>
      </c>
      <c r="C84" s="801" t="s">
        <v>408</v>
      </c>
      <c r="D84" s="784" t="s">
        <v>390</v>
      </c>
      <c r="E84" s="785"/>
      <c r="F84" s="785"/>
      <c r="G84" s="785"/>
      <c r="H84" s="785"/>
      <c r="I84" s="785"/>
      <c r="J84" s="785"/>
      <c r="K84" s="785"/>
      <c r="L84" s="785"/>
      <c r="M84" s="785"/>
      <c r="N84" s="785"/>
      <c r="O84" s="785"/>
      <c r="P84" s="785"/>
      <c r="Q84" s="786">
        <f>SUM(E84:P84)</f>
        <v>0</v>
      </c>
      <c r="S84" s="782" t="s">
        <v>47</v>
      </c>
      <c r="T84" s="801" t="s">
        <v>408</v>
      </c>
      <c r="U84" s="441"/>
      <c r="V84" s="441"/>
      <c r="W84" s="441"/>
      <c r="X84" s="441"/>
      <c r="Y84" s="441"/>
      <c r="Z84" s="441"/>
      <c r="AA84" s="441"/>
      <c r="AB84" s="441"/>
      <c r="AC84" s="441"/>
      <c r="AD84" s="441"/>
      <c r="AE84" s="441"/>
      <c r="AF84" s="441"/>
      <c r="AG84" s="416">
        <f>+E84*U84</f>
        <v>0</v>
      </c>
      <c r="AH84" s="416">
        <f t="shared" si="45"/>
        <v>0</v>
      </c>
      <c r="AI84" s="416">
        <f t="shared" si="45"/>
        <v>0</v>
      </c>
      <c r="AJ84" s="416">
        <f t="shared" si="45"/>
        <v>0</v>
      </c>
      <c r="AK84" s="416">
        <f t="shared" si="45"/>
        <v>0</v>
      </c>
      <c r="AL84" s="416">
        <f t="shared" si="45"/>
        <v>0</v>
      </c>
      <c r="AM84" s="416">
        <f t="shared" si="45"/>
        <v>0</v>
      </c>
      <c r="AN84" s="416">
        <f t="shared" si="45"/>
        <v>0</v>
      </c>
      <c r="AO84" s="416">
        <f t="shared" si="45"/>
        <v>0</v>
      </c>
      <c r="AP84" s="416">
        <f t="shared" si="45"/>
        <v>0</v>
      </c>
      <c r="AQ84" s="416">
        <f t="shared" si="45"/>
        <v>0</v>
      </c>
      <c r="AR84" s="416">
        <f t="shared" si="45"/>
        <v>0</v>
      </c>
      <c r="AS84" s="419">
        <f t="shared" si="23"/>
        <v>0</v>
      </c>
      <c r="AT84" s="401"/>
    </row>
    <row r="85" spans="1:46" x14ac:dyDescent="0.2">
      <c r="A85" s="401"/>
      <c r="B85" s="791"/>
      <c r="C85" s="792" t="s">
        <v>414</v>
      </c>
      <c r="D85" s="793"/>
      <c r="E85" s="793"/>
      <c r="F85" s="793"/>
      <c r="G85" s="793"/>
      <c r="H85" s="793"/>
      <c r="I85" s="793"/>
      <c r="J85" s="793"/>
      <c r="K85" s="793"/>
      <c r="L85" s="793"/>
      <c r="M85" s="793"/>
      <c r="N85" s="793"/>
      <c r="O85" s="793"/>
      <c r="P85" s="793"/>
      <c r="Q85" s="794"/>
      <c r="S85" s="795"/>
      <c r="T85" s="796" t="s">
        <v>414</v>
      </c>
      <c r="U85" s="443"/>
      <c r="V85" s="443"/>
      <c r="W85" s="443"/>
      <c r="X85" s="443"/>
      <c r="Y85" s="443"/>
      <c r="Z85" s="443"/>
      <c r="AA85" s="443"/>
      <c r="AB85" s="443"/>
      <c r="AC85" s="443"/>
      <c r="AD85" s="443"/>
      <c r="AE85" s="443"/>
      <c r="AF85" s="443"/>
      <c r="AG85" s="421">
        <f>+AG86+AG89</f>
        <v>0</v>
      </c>
      <c r="AH85" s="421">
        <f>+AH86+AH89</f>
        <v>0</v>
      </c>
      <c r="AI85" s="421">
        <f>+AI86+AI89</f>
        <v>0</v>
      </c>
      <c r="AJ85" s="421">
        <f t="shared" ref="AJ85:AR85" si="46">+AJ86+AJ89</f>
        <v>0</v>
      </c>
      <c r="AK85" s="421">
        <f t="shared" si="46"/>
        <v>0</v>
      </c>
      <c r="AL85" s="421">
        <f t="shared" si="46"/>
        <v>0</v>
      </c>
      <c r="AM85" s="421">
        <f t="shared" si="46"/>
        <v>0</v>
      </c>
      <c r="AN85" s="421">
        <f t="shared" si="46"/>
        <v>0</v>
      </c>
      <c r="AO85" s="421">
        <f t="shared" si="46"/>
        <v>0</v>
      </c>
      <c r="AP85" s="421">
        <f t="shared" si="46"/>
        <v>0</v>
      </c>
      <c r="AQ85" s="421">
        <f t="shared" si="46"/>
        <v>0</v>
      </c>
      <c r="AR85" s="421">
        <f t="shared" si="46"/>
        <v>0</v>
      </c>
      <c r="AS85" s="439">
        <f t="shared" si="23"/>
        <v>0</v>
      </c>
      <c r="AT85" s="401"/>
    </row>
    <row r="86" spans="1:46" x14ac:dyDescent="0.2">
      <c r="A86" s="401"/>
      <c r="B86" s="797" t="s">
        <v>0</v>
      </c>
      <c r="C86" s="798" t="s">
        <v>406</v>
      </c>
      <c r="D86" s="761" t="s">
        <v>390</v>
      </c>
      <c r="E86" s="799">
        <f t="shared" ref="E86:P86" si="47">E87+E88</f>
        <v>0</v>
      </c>
      <c r="F86" s="799">
        <f t="shared" si="47"/>
        <v>0</v>
      </c>
      <c r="G86" s="799">
        <f t="shared" si="47"/>
        <v>0</v>
      </c>
      <c r="H86" s="799">
        <f t="shared" si="47"/>
        <v>0</v>
      </c>
      <c r="I86" s="799">
        <f t="shared" si="47"/>
        <v>0</v>
      </c>
      <c r="J86" s="799">
        <f t="shared" si="47"/>
        <v>0</v>
      </c>
      <c r="K86" s="799">
        <f t="shared" si="47"/>
        <v>0</v>
      </c>
      <c r="L86" s="799">
        <f t="shared" si="47"/>
        <v>0</v>
      </c>
      <c r="M86" s="799">
        <f t="shared" si="47"/>
        <v>0</v>
      </c>
      <c r="N86" s="799">
        <f t="shared" si="47"/>
        <v>0</v>
      </c>
      <c r="O86" s="799">
        <f t="shared" si="47"/>
        <v>0</v>
      </c>
      <c r="P86" s="799">
        <f t="shared" si="47"/>
        <v>0</v>
      </c>
      <c r="Q86" s="800">
        <f t="shared" ref="Q86:Q91" si="48">SUM(E86:P86)</f>
        <v>0</v>
      </c>
      <c r="S86" s="797" t="s">
        <v>0</v>
      </c>
      <c r="T86" s="798" t="s">
        <v>406</v>
      </c>
      <c r="U86" s="823"/>
      <c r="V86" s="823"/>
      <c r="W86" s="823"/>
      <c r="X86" s="823"/>
      <c r="Y86" s="823"/>
      <c r="Z86" s="823"/>
      <c r="AA86" s="823"/>
      <c r="AB86" s="823"/>
      <c r="AC86" s="823"/>
      <c r="AD86" s="823"/>
      <c r="AE86" s="823"/>
      <c r="AF86" s="823"/>
      <c r="AG86" s="416">
        <f>+AG87+AG88</f>
        <v>0</v>
      </c>
      <c r="AH86" s="416">
        <f>+AH87+AH88</f>
        <v>0</v>
      </c>
      <c r="AI86" s="416">
        <f>+AI87+AI88</f>
        <v>0</v>
      </c>
      <c r="AJ86" s="416">
        <f t="shared" ref="AJ86:AR86" si="49">+AJ87+AJ88</f>
        <v>0</v>
      </c>
      <c r="AK86" s="416">
        <f t="shared" si="49"/>
        <v>0</v>
      </c>
      <c r="AL86" s="416">
        <f t="shared" si="49"/>
        <v>0</v>
      </c>
      <c r="AM86" s="416">
        <f t="shared" si="49"/>
        <v>0</v>
      </c>
      <c r="AN86" s="416">
        <f t="shared" si="49"/>
        <v>0</v>
      </c>
      <c r="AO86" s="416">
        <f t="shared" si="49"/>
        <v>0</v>
      </c>
      <c r="AP86" s="416">
        <f t="shared" si="49"/>
        <v>0</v>
      </c>
      <c r="AQ86" s="416">
        <f t="shared" si="49"/>
        <v>0</v>
      </c>
      <c r="AR86" s="416">
        <f t="shared" si="49"/>
        <v>0</v>
      </c>
      <c r="AS86" s="419">
        <f t="shared" si="23"/>
        <v>0</v>
      </c>
      <c r="AT86" s="401"/>
    </row>
    <row r="87" spans="1:46" x14ac:dyDescent="0.2">
      <c r="A87" s="401"/>
      <c r="B87" s="774" t="s">
        <v>46</v>
      </c>
      <c r="C87" s="777" t="s">
        <v>407</v>
      </c>
      <c r="D87" s="457" t="s">
        <v>390</v>
      </c>
      <c r="E87" s="752"/>
      <c r="F87" s="752"/>
      <c r="G87" s="752"/>
      <c r="H87" s="752"/>
      <c r="I87" s="752"/>
      <c r="J87" s="752"/>
      <c r="K87" s="752"/>
      <c r="L87" s="752"/>
      <c r="M87" s="752"/>
      <c r="N87" s="802"/>
      <c r="O87" s="752"/>
      <c r="P87" s="752"/>
      <c r="Q87" s="753">
        <f t="shared" si="48"/>
        <v>0</v>
      </c>
      <c r="S87" s="774" t="s">
        <v>46</v>
      </c>
      <c r="T87" s="777" t="s">
        <v>407</v>
      </c>
      <c r="U87" s="440"/>
      <c r="V87" s="440"/>
      <c r="W87" s="440"/>
      <c r="X87" s="440"/>
      <c r="Y87" s="440"/>
      <c r="Z87" s="440"/>
      <c r="AA87" s="440"/>
      <c r="AB87" s="440"/>
      <c r="AC87" s="440"/>
      <c r="AD87" s="440"/>
      <c r="AE87" s="440"/>
      <c r="AF87" s="440"/>
      <c r="AG87" s="416">
        <f>+E87*U87</f>
        <v>0</v>
      </c>
      <c r="AH87" s="416">
        <f t="shared" ref="AH87:AR88" si="50">+F87*V87</f>
        <v>0</v>
      </c>
      <c r="AI87" s="416">
        <f t="shared" si="50"/>
        <v>0</v>
      </c>
      <c r="AJ87" s="416">
        <f t="shared" si="50"/>
        <v>0</v>
      </c>
      <c r="AK87" s="416">
        <f t="shared" si="50"/>
        <v>0</v>
      </c>
      <c r="AL87" s="416">
        <f t="shared" si="50"/>
        <v>0</v>
      </c>
      <c r="AM87" s="416">
        <f t="shared" si="50"/>
        <v>0</v>
      </c>
      <c r="AN87" s="416">
        <f t="shared" si="50"/>
        <v>0</v>
      </c>
      <c r="AO87" s="416">
        <f t="shared" si="50"/>
        <v>0</v>
      </c>
      <c r="AP87" s="416">
        <f t="shared" si="50"/>
        <v>0</v>
      </c>
      <c r="AQ87" s="416">
        <f t="shared" si="50"/>
        <v>0</v>
      </c>
      <c r="AR87" s="416">
        <f t="shared" si="50"/>
        <v>0</v>
      </c>
      <c r="AS87" s="419">
        <f t="shared" si="23"/>
        <v>0</v>
      </c>
    </row>
    <row r="88" spans="1:46" x14ac:dyDescent="0.2">
      <c r="A88" s="401"/>
      <c r="B88" s="774" t="s">
        <v>47</v>
      </c>
      <c r="C88" s="777" t="s">
        <v>408</v>
      </c>
      <c r="D88" s="457" t="s">
        <v>390</v>
      </c>
      <c r="E88" s="752"/>
      <c r="F88" s="752"/>
      <c r="G88" s="752"/>
      <c r="H88" s="752"/>
      <c r="I88" s="752"/>
      <c r="J88" s="752"/>
      <c r="K88" s="752"/>
      <c r="L88" s="752"/>
      <c r="M88" s="752"/>
      <c r="N88" s="802"/>
      <c r="O88" s="752"/>
      <c r="P88" s="752"/>
      <c r="Q88" s="753">
        <f t="shared" si="48"/>
        <v>0</v>
      </c>
      <c r="S88" s="774" t="s">
        <v>47</v>
      </c>
      <c r="T88" s="777" t="s">
        <v>408</v>
      </c>
      <c r="U88" s="440"/>
      <c r="V88" s="440"/>
      <c r="W88" s="440"/>
      <c r="X88" s="440"/>
      <c r="Y88" s="440"/>
      <c r="Z88" s="440"/>
      <c r="AA88" s="440"/>
      <c r="AB88" s="440"/>
      <c r="AC88" s="440"/>
      <c r="AD88" s="440"/>
      <c r="AE88" s="440"/>
      <c r="AF88" s="440"/>
      <c r="AG88" s="416">
        <f>+E88*U88</f>
        <v>0</v>
      </c>
      <c r="AH88" s="416">
        <f t="shared" si="50"/>
        <v>0</v>
      </c>
      <c r="AI88" s="416">
        <f t="shared" si="50"/>
        <v>0</v>
      </c>
      <c r="AJ88" s="416">
        <f t="shared" si="50"/>
        <v>0</v>
      </c>
      <c r="AK88" s="416">
        <f t="shared" si="50"/>
        <v>0</v>
      </c>
      <c r="AL88" s="416">
        <f t="shared" si="50"/>
        <v>0</v>
      </c>
      <c r="AM88" s="416">
        <f t="shared" si="50"/>
        <v>0</v>
      </c>
      <c r="AN88" s="416">
        <f t="shared" si="50"/>
        <v>0</v>
      </c>
      <c r="AO88" s="416">
        <f t="shared" si="50"/>
        <v>0</v>
      </c>
      <c r="AP88" s="416">
        <f t="shared" si="50"/>
        <v>0</v>
      </c>
      <c r="AQ88" s="416">
        <f t="shared" si="50"/>
        <v>0</v>
      </c>
      <c r="AR88" s="416">
        <f t="shared" si="50"/>
        <v>0</v>
      </c>
      <c r="AS88" s="419">
        <f t="shared" si="23"/>
        <v>0</v>
      </c>
      <c r="AT88" s="401"/>
    </row>
    <row r="89" spans="1:46" x14ac:dyDescent="0.2">
      <c r="A89" s="401"/>
      <c r="B89" s="530" t="s">
        <v>1</v>
      </c>
      <c r="C89" s="778" t="s">
        <v>409</v>
      </c>
      <c r="D89" s="779" t="s">
        <v>410</v>
      </c>
      <c r="E89" s="776">
        <f t="shared" ref="E89:P89" si="51">E90+E91</f>
        <v>0</v>
      </c>
      <c r="F89" s="776">
        <f t="shared" si="51"/>
        <v>0</v>
      </c>
      <c r="G89" s="776">
        <f t="shared" si="51"/>
        <v>0</v>
      </c>
      <c r="H89" s="776">
        <f t="shared" si="51"/>
        <v>0</v>
      </c>
      <c r="I89" s="776">
        <f t="shared" si="51"/>
        <v>0</v>
      </c>
      <c r="J89" s="776">
        <f t="shared" si="51"/>
        <v>0</v>
      </c>
      <c r="K89" s="776">
        <f t="shared" si="51"/>
        <v>0</v>
      </c>
      <c r="L89" s="776">
        <f t="shared" si="51"/>
        <v>0</v>
      </c>
      <c r="M89" s="776">
        <f t="shared" si="51"/>
        <v>0</v>
      </c>
      <c r="N89" s="776">
        <f t="shared" si="51"/>
        <v>0</v>
      </c>
      <c r="O89" s="776">
        <f t="shared" si="51"/>
        <v>0</v>
      </c>
      <c r="P89" s="776">
        <f t="shared" si="51"/>
        <v>0</v>
      </c>
      <c r="Q89" s="780">
        <f t="shared" si="48"/>
        <v>0</v>
      </c>
      <c r="S89" s="530" t="s">
        <v>1</v>
      </c>
      <c r="T89" s="778" t="s">
        <v>409</v>
      </c>
      <c r="U89" s="818"/>
      <c r="V89" s="818"/>
      <c r="W89" s="818"/>
      <c r="X89" s="818"/>
      <c r="Y89" s="818"/>
      <c r="Z89" s="818"/>
      <c r="AA89" s="818"/>
      <c r="AB89" s="818"/>
      <c r="AC89" s="818"/>
      <c r="AD89" s="818"/>
      <c r="AE89" s="818"/>
      <c r="AF89" s="818"/>
      <c r="AG89" s="433">
        <f>+AG90+AG91</f>
        <v>0</v>
      </c>
      <c r="AH89" s="433">
        <f>+AH90+AH91</f>
        <v>0</v>
      </c>
      <c r="AI89" s="433">
        <f>+AI90+AI91</f>
        <v>0</v>
      </c>
      <c r="AJ89" s="433">
        <f t="shared" ref="AJ89:AR89" si="52">+AJ90+AJ91</f>
        <v>0</v>
      </c>
      <c r="AK89" s="433">
        <f t="shared" si="52"/>
        <v>0</v>
      </c>
      <c r="AL89" s="433">
        <f t="shared" si="52"/>
        <v>0</v>
      </c>
      <c r="AM89" s="433">
        <f t="shared" si="52"/>
        <v>0</v>
      </c>
      <c r="AN89" s="433">
        <f t="shared" si="52"/>
        <v>0</v>
      </c>
      <c r="AO89" s="433">
        <f t="shared" si="52"/>
        <v>0</v>
      </c>
      <c r="AP89" s="433">
        <f t="shared" si="52"/>
        <v>0</v>
      </c>
      <c r="AQ89" s="433">
        <f t="shared" si="52"/>
        <v>0</v>
      </c>
      <c r="AR89" s="433">
        <f t="shared" si="52"/>
        <v>0</v>
      </c>
      <c r="AS89" s="419">
        <f t="shared" si="23"/>
        <v>0</v>
      </c>
      <c r="AT89" s="401"/>
    </row>
    <row r="90" spans="1:46" x14ac:dyDescent="0.2">
      <c r="A90" s="401"/>
      <c r="B90" s="774" t="s">
        <v>49</v>
      </c>
      <c r="C90" s="781" t="s">
        <v>570</v>
      </c>
      <c r="D90" s="779" t="s">
        <v>410</v>
      </c>
      <c r="E90" s="752"/>
      <c r="F90" s="752"/>
      <c r="G90" s="752"/>
      <c r="H90" s="752"/>
      <c r="I90" s="752"/>
      <c r="J90" s="752"/>
      <c r="K90" s="752"/>
      <c r="L90" s="752"/>
      <c r="M90" s="752"/>
      <c r="N90" s="752"/>
      <c r="O90" s="752"/>
      <c r="P90" s="752"/>
      <c r="Q90" s="753">
        <f t="shared" si="48"/>
        <v>0</v>
      </c>
      <c r="S90" s="774" t="s">
        <v>49</v>
      </c>
      <c r="T90" s="781" t="s">
        <v>570</v>
      </c>
      <c r="U90" s="440"/>
      <c r="V90" s="440"/>
      <c r="W90" s="440"/>
      <c r="X90" s="440"/>
      <c r="Y90" s="440"/>
      <c r="Z90" s="440"/>
      <c r="AA90" s="440"/>
      <c r="AB90" s="440"/>
      <c r="AC90" s="440"/>
      <c r="AD90" s="440"/>
      <c r="AE90" s="440"/>
      <c r="AF90" s="440"/>
      <c r="AG90" s="416">
        <f>+E90*U90</f>
        <v>0</v>
      </c>
      <c r="AH90" s="416">
        <f t="shared" ref="AH90:AR91" si="53">+F90*V90</f>
        <v>0</v>
      </c>
      <c r="AI90" s="416">
        <f t="shared" si="53"/>
        <v>0</v>
      </c>
      <c r="AJ90" s="416">
        <f t="shared" si="53"/>
        <v>0</v>
      </c>
      <c r="AK90" s="416">
        <f t="shared" si="53"/>
        <v>0</v>
      </c>
      <c r="AL90" s="416">
        <f t="shared" si="53"/>
        <v>0</v>
      </c>
      <c r="AM90" s="416">
        <f t="shared" si="53"/>
        <v>0</v>
      </c>
      <c r="AN90" s="416">
        <f t="shared" si="53"/>
        <v>0</v>
      </c>
      <c r="AO90" s="416">
        <f t="shared" si="53"/>
        <v>0</v>
      </c>
      <c r="AP90" s="416">
        <f t="shared" si="53"/>
        <v>0</v>
      </c>
      <c r="AQ90" s="416">
        <f t="shared" si="53"/>
        <v>0</v>
      </c>
      <c r="AR90" s="416">
        <f t="shared" si="53"/>
        <v>0</v>
      </c>
      <c r="AS90" s="419">
        <f t="shared" si="23"/>
        <v>0</v>
      </c>
      <c r="AT90" s="401"/>
    </row>
    <row r="91" spans="1:46" x14ac:dyDescent="0.2">
      <c r="A91" s="401"/>
      <c r="B91" s="782" t="s">
        <v>50</v>
      </c>
      <c r="C91" s="783" t="s">
        <v>571</v>
      </c>
      <c r="D91" s="784" t="s">
        <v>410</v>
      </c>
      <c r="E91" s="785"/>
      <c r="F91" s="785"/>
      <c r="G91" s="785"/>
      <c r="H91" s="785"/>
      <c r="I91" s="785"/>
      <c r="J91" s="785"/>
      <c r="K91" s="785"/>
      <c r="L91" s="785"/>
      <c r="M91" s="785"/>
      <c r="N91" s="785"/>
      <c r="O91" s="785"/>
      <c r="P91" s="785"/>
      <c r="Q91" s="786">
        <f t="shared" si="48"/>
        <v>0</v>
      </c>
      <c r="S91" s="782" t="s">
        <v>50</v>
      </c>
      <c r="T91" s="783" t="s">
        <v>571</v>
      </c>
      <c r="U91" s="441"/>
      <c r="V91" s="441"/>
      <c r="W91" s="441"/>
      <c r="X91" s="441"/>
      <c r="Y91" s="441"/>
      <c r="Z91" s="441"/>
      <c r="AA91" s="441"/>
      <c r="AB91" s="441"/>
      <c r="AC91" s="441"/>
      <c r="AD91" s="441"/>
      <c r="AE91" s="441"/>
      <c r="AF91" s="441"/>
      <c r="AG91" s="416">
        <f>+E91*U91</f>
        <v>0</v>
      </c>
      <c r="AH91" s="416">
        <f t="shared" si="53"/>
        <v>0</v>
      </c>
      <c r="AI91" s="416">
        <f t="shared" si="53"/>
        <v>0</v>
      </c>
      <c r="AJ91" s="416">
        <f t="shared" si="53"/>
        <v>0</v>
      </c>
      <c r="AK91" s="416">
        <f t="shared" si="53"/>
        <v>0</v>
      </c>
      <c r="AL91" s="416">
        <f t="shared" si="53"/>
        <v>0</v>
      </c>
      <c r="AM91" s="416">
        <f t="shared" si="53"/>
        <v>0</v>
      </c>
      <c r="AN91" s="416">
        <f t="shared" si="53"/>
        <v>0</v>
      </c>
      <c r="AO91" s="416">
        <f t="shared" si="53"/>
        <v>0</v>
      </c>
      <c r="AP91" s="416">
        <f t="shared" si="53"/>
        <v>0</v>
      </c>
      <c r="AQ91" s="416">
        <f t="shared" si="53"/>
        <v>0</v>
      </c>
      <c r="AR91" s="416">
        <f t="shared" si="53"/>
        <v>0</v>
      </c>
      <c r="AS91" s="419">
        <f t="shared" si="23"/>
        <v>0</v>
      </c>
      <c r="AT91" s="401"/>
    </row>
    <row r="92" spans="1:46" x14ac:dyDescent="0.2">
      <c r="A92" s="401"/>
      <c r="B92" s="787"/>
      <c r="C92" s="788" t="s">
        <v>415</v>
      </c>
      <c r="D92" s="789"/>
      <c r="E92" s="789"/>
      <c r="F92" s="789"/>
      <c r="G92" s="789"/>
      <c r="H92" s="789"/>
      <c r="I92" s="789"/>
      <c r="J92" s="789"/>
      <c r="K92" s="789"/>
      <c r="L92" s="789"/>
      <c r="M92" s="789"/>
      <c r="N92" s="789"/>
      <c r="O92" s="789"/>
      <c r="P92" s="789"/>
      <c r="Q92" s="790"/>
      <c r="S92" s="787"/>
      <c r="T92" s="788" t="s">
        <v>415</v>
      </c>
      <c r="U92" s="821"/>
      <c r="V92" s="821"/>
      <c r="W92" s="821"/>
      <c r="X92" s="821"/>
      <c r="Y92" s="821"/>
      <c r="Z92" s="821"/>
      <c r="AA92" s="821"/>
      <c r="AB92" s="821"/>
      <c r="AC92" s="821"/>
      <c r="AD92" s="821"/>
      <c r="AE92" s="821"/>
      <c r="AF92" s="821"/>
      <c r="AG92" s="438">
        <f>+AG93+AG96+AG99</f>
        <v>0</v>
      </c>
      <c r="AH92" s="438">
        <f>+AH93+AH96+AH99</f>
        <v>0</v>
      </c>
      <c r="AI92" s="438">
        <f>+AI93+AI96+AI99</f>
        <v>0</v>
      </c>
      <c r="AJ92" s="438">
        <f t="shared" ref="AJ92:AR92" si="54">+AJ93+AJ96+AJ99</f>
        <v>0</v>
      </c>
      <c r="AK92" s="438">
        <f t="shared" si="54"/>
        <v>0</v>
      </c>
      <c r="AL92" s="438">
        <f t="shared" si="54"/>
        <v>0</v>
      </c>
      <c r="AM92" s="438">
        <f t="shared" si="54"/>
        <v>0</v>
      </c>
      <c r="AN92" s="438">
        <f t="shared" si="54"/>
        <v>0</v>
      </c>
      <c r="AO92" s="438">
        <f t="shared" si="54"/>
        <v>0</v>
      </c>
      <c r="AP92" s="438">
        <f t="shared" si="54"/>
        <v>0</v>
      </c>
      <c r="AQ92" s="438">
        <f t="shared" si="54"/>
        <v>0</v>
      </c>
      <c r="AR92" s="438">
        <f t="shared" si="54"/>
        <v>0</v>
      </c>
      <c r="AS92" s="439">
        <f t="shared" si="23"/>
        <v>0</v>
      </c>
      <c r="AT92" s="401"/>
    </row>
    <row r="93" spans="1:46" x14ac:dyDescent="0.2">
      <c r="A93" s="401"/>
      <c r="B93" s="772" t="s">
        <v>0</v>
      </c>
      <c r="C93" s="773" t="s">
        <v>402</v>
      </c>
      <c r="D93" s="748" t="s">
        <v>403</v>
      </c>
      <c r="E93" s="749">
        <f t="shared" ref="E93:P93" si="55">+E94+E95</f>
        <v>0</v>
      </c>
      <c r="F93" s="749">
        <f t="shared" si="55"/>
        <v>0</v>
      </c>
      <c r="G93" s="749">
        <f t="shared" si="55"/>
        <v>0</v>
      </c>
      <c r="H93" s="749">
        <f t="shared" si="55"/>
        <v>0</v>
      </c>
      <c r="I93" s="749">
        <f t="shared" si="55"/>
        <v>0</v>
      </c>
      <c r="J93" s="749">
        <f t="shared" si="55"/>
        <v>0</v>
      </c>
      <c r="K93" s="749">
        <f t="shared" si="55"/>
        <v>0</v>
      </c>
      <c r="L93" s="749">
        <f t="shared" si="55"/>
        <v>0</v>
      </c>
      <c r="M93" s="749">
        <f t="shared" si="55"/>
        <v>0</v>
      </c>
      <c r="N93" s="749">
        <f t="shared" si="55"/>
        <v>0</v>
      </c>
      <c r="O93" s="749">
        <f t="shared" si="55"/>
        <v>0</v>
      </c>
      <c r="P93" s="749">
        <f t="shared" si="55"/>
        <v>0</v>
      </c>
      <c r="Q93" s="750">
        <f t="shared" ref="Q93:Q101" si="56">SUM(E93:P93)</f>
        <v>0</v>
      </c>
      <c r="S93" s="772" t="s">
        <v>0</v>
      </c>
      <c r="T93" s="773" t="s">
        <v>402</v>
      </c>
      <c r="U93" s="819"/>
      <c r="V93" s="819"/>
      <c r="W93" s="819"/>
      <c r="X93" s="819"/>
      <c r="Y93" s="819"/>
      <c r="Z93" s="819"/>
      <c r="AA93" s="819"/>
      <c r="AB93" s="819"/>
      <c r="AC93" s="819"/>
      <c r="AD93" s="819"/>
      <c r="AE93" s="819"/>
      <c r="AF93" s="819"/>
      <c r="AG93" s="418">
        <f>SUM(AG94:AG95)</f>
        <v>0</v>
      </c>
      <c r="AH93" s="418">
        <f>SUM(AH94:AH95)</f>
        <v>0</v>
      </c>
      <c r="AI93" s="418">
        <f>SUM(AI94:AI95)</f>
        <v>0</v>
      </c>
      <c r="AJ93" s="418">
        <f t="shared" ref="AJ93:AR93" si="57">SUM(AJ94:AJ95)</f>
        <v>0</v>
      </c>
      <c r="AK93" s="418">
        <f t="shared" si="57"/>
        <v>0</v>
      </c>
      <c r="AL93" s="418">
        <f t="shared" si="57"/>
        <v>0</v>
      </c>
      <c r="AM93" s="418">
        <f t="shared" si="57"/>
        <v>0</v>
      </c>
      <c r="AN93" s="418">
        <f t="shared" si="57"/>
        <v>0</v>
      </c>
      <c r="AO93" s="418">
        <f t="shared" si="57"/>
        <v>0</v>
      </c>
      <c r="AP93" s="418">
        <f t="shared" si="57"/>
        <v>0</v>
      </c>
      <c r="AQ93" s="418">
        <f t="shared" si="57"/>
        <v>0</v>
      </c>
      <c r="AR93" s="418">
        <f t="shared" si="57"/>
        <v>0</v>
      </c>
      <c r="AS93" s="419">
        <f t="shared" si="23"/>
        <v>0</v>
      </c>
    </row>
    <row r="94" spans="1:46" x14ac:dyDescent="0.2">
      <c r="A94" s="401"/>
      <c r="B94" s="774" t="s">
        <v>46</v>
      </c>
      <c r="C94" s="775" t="s">
        <v>404</v>
      </c>
      <c r="D94" s="457" t="s">
        <v>403</v>
      </c>
      <c r="E94" s="752"/>
      <c r="F94" s="752"/>
      <c r="G94" s="752"/>
      <c r="H94" s="752"/>
      <c r="I94" s="752"/>
      <c r="J94" s="752"/>
      <c r="K94" s="752"/>
      <c r="L94" s="752"/>
      <c r="M94" s="752"/>
      <c r="N94" s="752"/>
      <c r="O94" s="752"/>
      <c r="P94" s="752"/>
      <c r="Q94" s="753">
        <f t="shared" si="56"/>
        <v>0</v>
      </c>
      <c r="S94" s="774" t="s">
        <v>46</v>
      </c>
      <c r="T94" s="775" t="s">
        <v>404</v>
      </c>
      <c r="U94" s="440"/>
      <c r="V94" s="440"/>
      <c r="W94" s="440"/>
      <c r="X94" s="440"/>
      <c r="Y94" s="440"/>
      <c r="Z94" s="440"/>
      <c r="AA94" s="440"/>
      <c r="AB94" s="440"/>
      <c r="AC94" s="440"/>
      <c r="AD94" s="440"/>
      <c r="AE94" s="440"/>
      <c r="AF94" s="440"/>
      <c r="AG94" s="416">
        <f>+E94*U94</f>
        <v>0</v>
      </c>
      <c r="AH94" s="416">
        <f t="shared" ref="AH94:AR95" si="58">+F94*V94</f>
        <v>0</v>
      </c>
      <c r="AI94" s="416">
        <f t="shared" si="58"/>
        <v>0</v>
      </c>
      <c r="AJ94" s="416">
        <f t="shared" si="58"/>
        <v>0</v>
      </c>
      <c r="AK94" s="416">
        <f t="shared" si="58"/>
        <v>0</v>
      </c>
      <c r="AL94" s="416">
        <f t="shared" si="58"/>
        <v>0</v>
      </c>
      <c r="AM94" s="416">
        <f t="shared" si="58"/>
        <v>0</v>
      </c>
      <c r="AN94" s="416">
        <f t="shared" si="58"/>
        <v>0</v>
      </c>
      <c r="AO94" s="416">
        <f t="shared" si="58"/>
        <v>0</v>
      </c>
      <c r="AP94" s="416">
        <f t="shared" si="58"/>
        <v>0</v>
      </c>
      <c r="AQ94" s="416">
        <f t="shared" si="58"/>
        <v>0</v>
      </c>
      <c r="AR94" s="416">
        <f t="shared" si="58"/>
        <v>0</v>
      </c>
      <c r="AS94" s="419">
        <f t="shared" si="23"/>
        <v>0</v>
      </c>
      <c r="AT94" s="401"/>
    </row>
    <row r="95" spans="1:46" x14ac:dyDescent="0.2">
      <c r="A95" s="401"/>
      <c r="B95" s="774" t="s">
        <v>47</v>
      </c>
      <c r="C95" s="775" t="s">
        <v>405</v>
      </c>
      <c r="D95" s="457" t="s">
        <v>403</v>
      </c>
      <c r="E95" s="752"/>
      <c r="F95" s="752"/>
      <c r="G95" s="752"/>
      <c r="H95" s="752"/>
      <c r="I95" s="752"/>
      <c r="J95" s="752"/>
      <c r="K95" s="752"/>
      <c r="L95" s="752"/>
      <c r="M95" s="752"/>
      <c r="N95" s="752"/>
      <c r="O95" s="752"/>
      <c r="P95" s="752"/>
      <c r="Q95" s="753">
        <f t="shared" si="56"/>
        <v>0</v>
      </c>
      <c r="S95" s="774" t="s">
        <v>47</v>
      </c>
      <c r="T95" s="775" t="s">
        <v>405</v>
      </c>
      <c r="U95" s="440"/>
      <c r="V95" s="440"/>
      <c r="W95" s="440"/>
      <c r="X95" s="440"/>
      <c r="Y95" s="440"/>
      <c r="Z95" s="440"/>
      <c r="AA95" s="440"/>
      <c r="AB95" s="440"/>
      <c r="AC95" s="440"/>
      <c r="AD95" s="440"/>
      <c r="AE95" s="440"/>
      <c r="AF95" s="440"/>
      <c r="AG95" s="416">
        <f>+E95*U95</f>
        <v>0</v>
      </c>
      <c r="AH95" s="416">
        <f t="shared" si="58"/>
        <v>0</v>
      </c>
      <c r="AI95" s="416">
        <f t="shared" si="58"/>
        <v>0</v>
      </c>
      <c r="AJ95" s="416">
        <f t="shared" si="58"/>
        <v>0</v>
      </c>
      <c r="AK95" s="416">
        <f t="shared" si="58"/>
        <v>0</v>
      </c>
      <c r="AL95" s="416">
        <f t="shared" si="58"/>
        <v>0</v>
      </c>
      <c r="AM95" s="416">
        <f t="shared" si="58"/>
        <v>0</v>
      </c>
      <c r="AN95" s="416">
        <f t="shared" si="58"/>
        <v>0</v>
      </c>
      <c r="AO95" s="416">
        <f t="shared" si="58"/>
        <v>0</v>
      </c>
      <c r="AP95" s="416">
        <f t="shared" si="58"/>
        <v>0</v>
      </c>
      <c r="AQ95" s="416">
        <f t="shared" si="58"/>
        <v>0</v>
      </c>
      <c r="AR95" s="416">
        <f t="shared" si="58"/>
        <v>0</v>
      </c>
      <c r="AS95" s="419">
        <f t="shared" si="23"/>
        <v>0</v>
      </c>
      <c r="AT95" s="401"/>
    </row>
    <row r="96" spans="1:46" x14ac:dyDescent="0.2">
      <c r="A96" s="401"/>
      <c r="B96" s="774" t="s">
        <v>1</v>
      </c>
      <c r="C96" s="775" t="s">
        <v>406</v>
      </c>
      <c r="D96" s="457" t="s">
        <v>390</v>
      </c>
      <c r="E96" s="776">
        <f t="shared" ref="E96:P96" si="59">E97+E98</f>
        <v>0</v>
      </c>
      <c r="F96" s="776">
        <f t="shared" si="59"/>
        <v>0</v>
      </c>
      <c r="G96" s="776">
        <f t="shared" si="59"/>
        <v>0</v>
      </c>
      <c r="H96" s="776">
        <f t="shared" si="59"/>
        <v>0</v>
      </c>
      <c r="I96" s="776">
        <f t="shared" si="59"/>
        <v>0</v>
      </c>
      <c r="J96" s="776">
        <f t="shared" si="59"/>
        <v>0</v>
      </c>
      <c r="K96" s="776">
        <f t="shared" si="59"/>
        <v>0</v>
      </c>
      <c r="L96" s="776">
        <f t="shared" si="59"/>
        <v>0</v>
      </c>
      <c r="M96" s="776">
        <f t="shared" si="59"/>
        <v>0</v>
      </c>
      <c r="N96" s="776">
        <f t="shared" si="59"/>
        <v>0</v>
      </c>
      <c r="O96" s="776">
        <f t="shared" si="59"/>
        <v>0</v>
      </c>
      <c r="P96" s="776">
        <f t="shared" si="59"/>
        <v>0</v>
      </c>
      <c r="Q96" s="753">
        <f t="shared" si="56"/>
        <v>0</v>
      </c>
      <c r="S96" s="774" t="s">
        <v>1</v>
      </c>
      <c r="T96" s="775" t="s">
        <v>406</v>
      </c>
      <c r="U96" s="818"/>
      <c r="V96" s="818"/>
      <c r="W96" s="818"/>
      <c r="X96" s="818"/>
      <c r="Y96" s="818"/>
      <c r="Z96" s="818"/>
      <c r="AA96" s="818"/>
      <c r="AB96" s="818"/>
      <c r="AC96" s="818"/>
      <c r="AD96" s="818"/>
      <c r="AE96" s="818"/>
      <c r="AF96" s="818"/>
      <c r="AG96" s="416">
        <f>+AG97+AG98</f>
        <v>0</v>
      </c>
      <c r="AH96" s="416">
        <f>+AH97+AH98</f>
        <v>0</v>
      </c>
      <c r="AI96" s="416">
        <f>+AI97+AI98</f>
        <v>0</v>
      </c>
      <c r="AJ96" s="416">
        <f t="shared" ref="AJ96:AR96" si="60">+AJ97+AJ98</f>
        <v>0</v>
      </c>
      <c r="AK96" s="416">
        <f t="shared" si="60"/>
        <v>0</v>
      </c>
      <c r="AL96" s="416">
        <f t="shared" si="60"/>
        <v>0</v>
      </c>
      <c r="AM96" s="416">
        <f t="shared" si="60"/>
        <v>0</v>
      </c>
      <c r="AN96" s="416">
        <f t="shared" si="60"/>
        <v>0</v>
      </c>
      <c r="AO96" s="416">
        <f t="shared" si="60"/>
        <v>0</v>
      </c>
      <c r="AP96" s="416">
        <f t="shared" si="60"/>
        <v>0</v>
      </c>
      <c r="AQ96" s="416">
        <f t="shared" si="60"/>
        <v>0</v>
      </c>
      <c r="AR96" s="416">
        <f t="shared" si="60"/>
        <v>0</v>
      </c>
      <c r="AS96" s="419">
        <f t="shared" si="23"/>
        <v>0</v>
      </c>
      <c r="AT96" s="401"/>
    </row>
    <row r="97" spans="1:47" x14ac:dyDescent="0.2">
      <c r="A97" s="401"/>
      <c r="B97" s="774" t="s">
        <v>49</v>
      </c>
      <c r="C97" s="777" t="s">
        <v>407</v>
      </c>
      <c r="D97" s="457" t="s">
        <v>390</v>
      </c>
      <c r="E97" s="752"/>
      <c r="F97" s="752"/>
      <c r="G97" s="752"/>
      <c r="H97" s="752"/>
      <c r="I97" s="752"/>
      <c r="J97" s="752"/>
      <c r="K97" s="752"/>
      <c r="L97" s="752"/>
      <c r="M97" s="752"/>
      <c r="N97" s="752"/>
      <c r="O97" s="752"/>
      <c r="P97" s="752"/>
      <c r="Q97" s="753">
        <f t="shared" si="56"/>
        <v>0</v>
      </c>
      <c r="S97" s="774" t="s">
        <v>49</v>
      </c>
      <c r="T97" s="777" t="s">
        <v>407</v>
      </c>
      <c r="U97" s="440"/>
      <c r="V97" s="440"/>
      <c r="W97" s="440"/>
      <c r="X97" s="440"/>
      <c r="Y97" s="440"/>
      <c r="Z97" s="440"/>
      <c r="AA97" s="440"/>
      <c r="AB97" s="440"/>
      <c r="AC97" s="440"/>
      <c r="AD97" s="440"/>
      <c r="AE97" s="440"/>
      <c r="AF97" s="440"/>
      <c r="AG97" s="416">
        <f>+E97*U97</f>
        <v>0</v>
      </c>
      <c r="AH97" s="416">
        <f t="shared" ref="AH97:AR98" si="61">+F97*V97</f>
        <v>0</v>
      </c>
      <c r="AI97" s="416">
        <f t="shared" si="61"/>
        <v>0</v>
      </c>
      <c r="AJ97" s="416">
        <f t="shared" si="61"/>
        <v>0</v>
      </c>
      <c r="AK97" s="416">
        <f t="shared" si="61"/>
        <v>0</v>
      </c>
      <c r="AL97" s="416">
        <f t="shared" si="61"/>
        <v>0</v>
      </c>
      <c r="AM97" s="416">
        <f t="shared" si="61"/>
        <v>0</v>
      </c>
      <c r="AN97" s="416">
        <f t="shared" si="61"/>
        <v>0</v>
      </c>
      <c r="AO97" s="416">
        <f t="shared" si="61"/>
        <v>0</v>
      </c>
      <c r="AP97" s="416">
        <f t="shared" si="61"/>
        <v>0</v>
      </c>
      <c r="AQ97" s="416">
        <f t="shared" si="61"/>
        <v>0</v>
      </c>
      <c r="AR97" s="416">
        <f t="shared" si="61"/>
        <v>0</v>
      </c>
      <c r="AS97" s="419">
        <f t="shared" si="23"/>
        <v>0</v>
      </c>
      <c r="AT97" s="401"/>
    </row>
    <row r="98" spans="1:47" x14ac:dyDescent="0.2">
      <c r="A98" s="401"/>
      <c r="B98" s="774" t="s">
        <v>50</v>
      </c>
      <c r="C98" s="777" t="s">
        <v>408</v>
      </c>
      <c r="D98" s="457" t="s">
        <v>390</v>
      </c>
      <c r="E98" s="752"/>
      <c r="F98" s="752"/>
      <c r="G98" s="752"/>
      <c r="H98" s="752"/>
      <c r="I98" s="752"/>
      <c r="J98" s="752"/>
      <c r="K98" s="752"/>
      <c r="L98" s="752"/>
      <c r="M98" s="752"/>
      <c r="N98" s="752"/>
      <c r="O98" s="752"/>
      <c r="P98" s="752"/>
      <c r="Q98" s="753">
        <f t="shared" si="56"/>
        <v>0</v>
      </c>
      <c r="S98" s="774" t="s">
        <v>50</v>
      </c>
      <c r="T98" s="777" t="s">
        <v>408</v>
      </c>
      <c r="U98" s="440"/>
      <c r="V98" s="440"/>
      <c r="W98" s="440"/>
      <c r="X98" s="440"/>
      <c r="Y98" s="440"/>
      <c r="Z98" s="440"/>
      <c r="AA98" s="440"/>
      <c r="AB98" s="440"/>
      <c r="AC98" s="440"/>
      <c r="AD98" s="440"/>
      <c r="AE98" s="440"/>
      <c r="AF98" s="440"/>
      <c r="AG98" s="416">
        <f>+E98*U98</f>
        <v>0</v>
      </c>
      <c r="AH98" s="416">
        <f t="shared" si="61"/>
        <v>0</v>
      </c>
      <c r="AI98" s="416">
        <f t="shared" si="61"/>
        <v>0</v>
      </c>
      <c r="AJ98" s="416">
        <f t="shared" si="61"/>
        <v>0</v>
      </c>
      <c r="AK98" s="416">
        <f t="shared" si="61"/>
        <v>0</v>
      </c>
      <c r="AL98" s="416">
        <f t="shared" si="61"/>
        <v>0</v>
      </c>
      <c r="AM98" s="416">
        <f t="shared" si="61"/>
        <v>0</v>
      </c>
      <c r="AN98" s="416">
        <f t="shared" si="61"/>
        <v>0</v>
      </c>
      <c r="AO98" s="416">
        <f t="shared" si="61"/>
        <v>0</v>
      </c>
      <c r="AP98" s="416">
        <f t="shared" si="61"/>
        <v>0</v>
      </c>
      <c r="AQ98" s="416">
        <f t="shared" si="61"/>
        <v>0</v>
      </c>
      <c r="AR98" s="416">
        <f t="shared" si="61"/>
        <v>0</v>
      </c>
      <c r="AS98" s="419">
        <f t="shared" si="23"/>
        <v>0</v>
      </c>
      <c r="AT98" s="401"/>
    </row>
    <row r="99" spans="1:47" x14ac:dyDescent="0.2">
      <c r="A99" s="401"/>
      <c r="B99" s="530" t="s">
        <v>2</v>
      </c>
      <c r="C99" s="778" t="s">
        <v>409</v>
      </c>
      <c r="D99" s="779" t="s">
        <v>410</v>
      </c>
      <c r="E99" s="776">
        <f t="shared" ref="E99:P99" si="62">E100+E101</f>
        <v>0</v>
      </c>
      <c r="F99" s="776">
        <f t="shared" si="62"/>
        <v>0</v>
      </c>
      <c r="G99" s="776">
        <f t="shared" si="62"/>
        <v>0</v>
      </c>
      <c r="H99" s="776">
        <f t="shared" si="62"/>
        <v>0</v>
      </c>
      <c r="I99" s="776">
        <f t="shared" si="62"/>
        <v>0</v>
      </c>
      <c r="J99" s="776">
        <f t="shared" si="62"/>
        <v>0</v>
      </c>
      <c r="K99" s="776">
        <f t="shared" si="62"/>
        <v>0</v>
      </c>
      <c r="L99" s="776">
        <f t="shared" si="62"/>
        <v>0</v>
      </c>
      <c r="M99" s="776">
        <f t="shared" si="62"/>
        <v>0</v>
      </c>
      <c r="N99" s="776">
        <f t="shared" si="62"/>
        <v>0</v>
      </c>
      <c r="O99" s="776">
        <f t="shared" si="62"/>
        <v>0</v>
      </c>
      <c r="P99" s="776">
        <f t="shared" si="62"/>
        <v>0</v>
      </c>
      <c r="Q99" s="780">
        <f t="shared" si="56"/>
        <v>0</v>
      </c>
      <c r="S99" s="530" t="s">
        <v>2</v>
      </c>
      <c r="T99" s="778" t="s">
        <v>409</v>
      </c>
      <c r="U99" s="818"/>
      <c r="V99" s="818"/>
      <c r="W99" s="818"/>
      <c r="X99" s="818"/>
      <c r="Y99" s="818"/>
      <c r="Z99" s="818"/>
      <c r="AA99" s="818"/>
      <c r="AB99" s="818"/>
      <c r="AC99" s="818"/>
      <c r="AD99" s="818"/>
      <c r="AE99" s="818"/>
      <c r="AF99" s="818"/>
      <c r="AG99" s="433">
        <f>+AG100+AG101</f>
        <v>0</v>
      </c>
      <c r="AH99" s="433">
        <f>+AH100+AH101</f>
        <v>0</v>
      </c>
      <c r="AI99" s="433">
        <f>+AI100+AI101</f>
        <v>0</v>
      </c>
      <c r="AJ99" s="433">
        <f t="shared" ref="AJ99:AR99" si="63">+AJ100+AJ101</f>
        <v>0</v>
      </c>
      <c r="AK99" s="433">
        <f t="shared" si="63"/>
        <v>0</v>
      </c>
      <c r="AL99" s="433">
        <f t="shared" si="63"/>
        <v>0</v>
      </c>
      <c r="AM99" s="433">
        <f t="shared" si="63"/>
        <v>0</v>
      </c>
      <c r="AN99" s="433">
        <f t="shared" si="63"/>
        <v>0</v>
      </c>
      <c r="AO99" s="433">
        <f t="shared" si="63"/>
        <v>0</v>
      </c>
      <c r="AP99" s="433">
        <f t="shared" si="63"/>
        <v>0</v>
      </c>
      <c r="AQ99" s="433">
        <f t="shared" si="63"/>
        <v>0</v>
      </c>
      <c r="AR99" s="433">
        <f t="shared" si="63"/>
        <v>0</v>
      </c>
      <c r="AS99" s="419">
        <f t="shared" si="23"/>
        <v>0</v>
      </c>
      <c r="AT99" s="401"/>
    </row>
    <row r="100" spans="1:47" x14ac:dyDescent="0.2">
      <c r="A100" s="401"/>
      <c r="B100" s="774" t="s">
        <v>53</v>
      </c>
      <c r="C100" s="781" t="s">
        <v>570</v>
      </c>
      <c r="D100" s="779" t="s">
        <v>410</v>
      </c>
      <c r="E100" s="752"/>
      <c r="F100" s="752"/>
      <c r="G100" s="752"/>
      <c r="H100" s="752"/>
      <c r="I100" s="752"/>
      <c r="J100" s="752"/>
      <c r="K100" s="752"/>
      <c r="L100" s="752"/>
      <c r="M100" s="752"/>
      <c r="N100" s="752"/>
      <c r="O100" s="752"/>
      <c r="P100" s="752"/>
      <c r="Q100" s="753">
        <f t="shared" si="56"/>
        <v>0</v>
      </c>
      <c r="S100" s="774" t="s">
        <v>53</v>
      </c>
      <c r="T100" s="781" t="s">
        <v>570</v>
      </c>
      <c r="U100" s="440"/>
      <c r="V100" s="440"/>
      <c r="W100" s="440"/>
      <c r="X100" s="440"/>
      <c r="Y100" s="440"/>
      <c r="Z100" s="440"/>
      <c r="AA100" s="440"/>
      <c r="AB100" s="440"/>
      <c r="AC100" s="440"/>
      <c r="AD100" s="440"/>
      <c r="AE100" s="440"/>
      <c r="AF100" s="440"/>
      <c r="AG100" s="416">
        <f>+E100*U100</f>
        <v>0</v>
      </c>
      <c r="AH100" s="416">
        <f t="shared" ref="AH100:AR101" si="64">+F100*V100</f>
        <v>0</v>
      </c>
      <c r="AI100" s="416">
        <f t="shared" si="64"/>
        <v>0</v>
      </c>
      <c r="AJ100" s="416">
        <f t="shared" si="64"/>
        <v>0</v>
      </c>
      <c r="AK100" s="416">
        <f t="shared" si="64"/>
        <v>0</v>
      </c>
      <c r="AL100" s="416">
        <f t="shared" si="64"/>
        <v>0</v>
      </c>
      <c r="AM100" s="416">
        <f t="shared" si="64"/>
        <v>0</v>
      </c>
      <c r="AN100" s="416">
        <f t="shared" si="64"/>
        <v>0</v>
      </c>
      <c r="AO100" s="416">
        <f t="shared" si="64"/>
        <v>0</v>
      </c>
      <c r="AP100" s="416">
        <f t="shared" si="64"/>
        <v>0</v>
      </c>
      <c r="AQ100" s="416">
        <f t="shared" si="64"/>
        <v>0</v>
      </c>
      <c r="AR100" s="416">
        <f t="shared" si="64"/>
        <v>0</v>
      </c>
      <c r="AS100" s="419">
        <f t="shared" si="23"/>
        <v>0</v>
      </c>
      <c r="AT100" s="401"/>
    </row>
    <row r="101" spans="1:47" ht="13.5" thickBot="1" x14ac:dyDescent="0.25">
      <c r="A101" s="401"/>
      <c r="B101" s="803" t="s">
        <v>54</v>
      </c>
      <c r="C101" s="804" t="s">
        <v>571</v>
      </c>
      <c r="D101" s="805" t="s">
        <v>410</v>
      </c>
      <c r="E101" s="806"/>
      <c r="F101" s="806"/>
      <c r="G101" s="806"/>
      <c r="H101" s="806"/>
      <c r="I101" s="806"/>
      <c r="J101" s="806"/>
      <c r="K101" s="806"/>
      <c r="L101" s="806"/>
      <c r="M101" s="806"/>
      <c r="N101" s="806"/>
      <c r="O101" s="806"/>
      <c r="P101" s="806"/>
      <c r="Q101" s="807">
        <f t="shared" si="56"/>
        <v>0</v>
      </c>
      <c r="S101" s="782" t="s">
        <v>54</v>
      </c>
      <c r="T101" s="783" t="s">
        <v>571</v>
      </c>
      <c r="U101" s="441"/>
      <c r="V101" s="441"/>
      <c r="W101" s="441"/>
      <c r="X101" s="441"/>
      <c r="Y101" s="441"/>
      <c r="Z101" s="441"/>
      <c r="AA101" s="441"/>
      <c r="AB101" s="441"/>
      <c r="AC101" s="441"/>
      <c r="AD101" s="441"/>
      <c r="AE101" s="441"/>
      <c r="AF101" s="441"/>
      <c r="AG101" s="444">
        <f>+E101*U101</f>
        <v>0</v>
      </c>
      <c r="AH101" s="444">
        <f t="shared" si="64"/>
        <v>0</v>
      </c>
      <c r="AI101" s="444">
        <f t="shared" si="64"/>
        <v>0</v>
      </c>
      <c r="AJ101" s="444">
        <f t="shared" si="64"/>
        <v>0</v>
      </c>
      <c r="AK101" s="444">
        <f t="shared" si="64"/>
        <v>0</v>
      </c>
      <c r="AL101" s="444">
        <f t="shared" si="64"/>
        <v>0</v>
      </c>
      <c r="AM101" s="444">
        <f t="shared" si="64"/>
        <v>0</v>
      </c>
      <c r="AN101" s="444">
        <f t="shared" si="64"/>
        <v>0</v>
      </c>
      <c r="AO101" s="444">
        <f t="shared" si="64"/>
        <v>0</v>
      </c>
      <c r="AP101" s="444">
        <f t="shared" si="64"/>
        <v>0</v>
      </c>
      <c r="AQ101" s="444">
        <f t="shared" si="64"/>
        <v>0</v>
      </c>
      <c r="AR101" s="444">
        <f t="shared" si="64"/>
        <v>0</v>
      </c>
      <c r="AS101" s="445">
        <f t="shared" si="23"/>
        <v>0</v>
      </c>
      <c r="AT101" s="401"/>
    </row>
    <row r="102" spans="1:47" ht="14.25" thickTop="1" thickBot="1" x14ac:dyDescent="0.25">
      <c r="A102" s="401"/>
      <c r="B102" s="808"/>
      <c r="C102" s="809" t="str">
        <f>+C50</f>
        <v>Продаја потрошачима  -  укупно</v>
      </c>
      <c r="D102" s="810" t="s">
        <v>390</v>
      </c>
      <c r="E102" s="447">
        <f>+E55+E65+E75+E82+E86+E96</f>
        <v>0</v>
      </c>
      <c r="F102" s="447">
        <f t="shared" ref="F102:P102" si="65">+F55+F65+F75+F82+F86+F96</f>
        <v>0</v>
      </c>
      <c r="G102" s="447">
        <f t="shared" si="65"/>
        <v>0</v>
      </c>
      <c r="H102" s="447">
        <f t="shared" si="65"/>
        <v>0</v>
      </c>
      <c r="I102" s="447">
        <f t="shared" si="65"/>
        <v>0</v>
      </c>
      <c r="J102" s="447">
        <f t="shared" si="65"/>
        <v>0</v>
      </c>
      <c r="K102" s="447">
        <f t="shared" si="65"/>
        <v>0</v>
      </c>
      <c r="L102" s="447">
        <f t="shared" si="65"/>
        <v>0</v>
      </c>
      <c r="M102" s="447">
        <f t="shared" si="65"/>
        <v>0</v>
      </c>
      <c r="N102" s="447">
        <f t="shared" si="65"/>
        <v>0</v>
      </c>
      <c r="O102" s="447">
        <f t="shared" si="65"/>
        <v>0</v>
      </c>
      <c r="P102" s="447">
        <f t="shared" si="65"/>
        <v>0</v>
      </c>
      <c r="Q102" s="811">
        <f>SUM(E102:P102)</f>
        <v>0</v>
      </c>
      <c r="S102" s="808"/>
      <c r="T102" s="809" t="str">
        <f>+T50</f>
        <v>Продаја потрошачима  -  укупно</v>
      </c>
      <c r="U102" s="446"/>
      <c r="V102" s="446"/>
      <c r="W102" s="446"/>
      <c r="X102" s="446"/>
      <c r="Y102" s="446"/>
      <c r="Z102" s="446"/>
      <c r="AA102" s="446"/>
      <c r="AB102" s="446"/>
      <c r="AC102" s="446"/>
      <c r="AD102" s="446"/>
      <c r="AE102" s="446"/>
      <c r="AF102" s="446"/>
      <c r="AG102" s="447">
        <f>+AG51+AG61+AG71+AG81+AG85+AG92</f>
        <v>0</v>
      </c>
      <c r="AH102" s="447">
        <f>+AH51+AH61+AH71+AH81+AH85+AH92</f>
        <v>0</v>
      </c>
      <c r="AI102" s="447">
        <f>+AI51+AI61+AI71+AI81+AI85+AI92</f>
        <v>0</v>
      </c>
      <c r="AJ102" s="447">
        <f t="shared" ref="AJ102:AQ102" si="66">+AJ51+AJ61+AJ71+AJ81+AJ85+AJ92</f>
        <v>0</v>
      </c>
      <c r="AK102" s="447">
        <f t="shared" si="66"/>
        <v>0</v>
      </c>
      <c r="AL102" s="447">
        <f t="shared" si="66"/>
        <v>0</v>
      </c>
      <c r="AM102" s="447">
        <f t="shared" si="66"/>
        <v>0</v>
      </c>
      <c r="AN102" s="447">
        <f t="shared" si="66"/>
        <v>0</v>
      </c>
      <c r="AO102" s="447">
        <f t="shared" si="66"/>
        <v>0</v>
      </c>
      <c r="AP102" s="447">
        <f t="shared" si="66"/>
        <v>0</v>
      </c>
      <c r="AQ102" s="447">
        <f t="shared" si="66"/>
        <v>0</v>
      </c>
      <c r="AR102" s="447">
        <f>+AR51+AR61+AR71+AR81+AR85+AR92</f>
        <v>0</v>
      </c>
      <c r="AS102" s="448">
        <f t="shared" si="23"/>
        <v>0</v>
      </c>
      <c r="AT102" s="449"/>
      <c r="AU102" s="401"/>
    </row>
    <row r="103" spans="1:47" ht="13.5" thickTop="1" x14ac:dyDescent="0.2">
      <c r="A103" s="401"/>
      <c r="B103" s="398"/>
      <c r="C103" s="450"/>
      <c r="D103" s="450"/>
      <c r="E103" s="451"/>
      <c r="F103" s="451"/>
      <c r="G103" s="451"/>
      <c r="H103" s="451"/>
      <c r="I103" s="451"/>
      <c r="J103" s="451"/>
      <c r="K103" s="451"/>
      <c r="L103" s="451"/>
      <c r="M103" s="451"/>
      <c r="N103" s="451"/>
      <c r="O103" s="451"/>
      <c r="P103" s="452"/>
      <c r="Q103" s="451"/>
      <c r="S103" s="453"/>
      <c r="T103" s="937"/>
      <c r="AG103" s="452"/>
      <c r="AH103" s="452"/>
      <c r="AI103" s="452"/>
      <c r="AJ103" s="452"/>
      <c r="AK103" s="452"/>
      <c r="AL103" s="452"/>
      <c r="AM103" s="452"/>
      <c r="AN103" s="452"/>
      <c r="AO103" s="452"/>
      <c r="AP103" s="452"/>
      <c r="AQ103" s="452"/>
      <c r="AR103" s="452" t="s">
        <v>416</v>
      </c>
      <c r="AS103" s="461"/>
      <c r="AT103" s="449"/>
      <c r="AU103" s="401"/>
    </row>
    <row r="104" spans="1:47" x14ac:dyDescent="0.2">
      <c r="B104"/>
      <c r="C104"/>
      <c r="D104"/>
      <c r="E104"/>
      <c r="F104"/>
      <c r="G104"/>
      <c r="H104"/>
      <c r="I104"/>
      <c r="J104" s="454"/>
      <c r="K104" s="454"/>
      <c r="L104" s="454"/>
      <c r="M104" s="454"/>
      <c r="N104" s="454"/>
      <c r="O104" s="454"/>
      <c r="P104" s="454"/>
      <c r="Q104" s="451"/>
      <c r="R104" s="454"/>
      <c r="AG104" s="401"/>
      <c r="AH104" s="401"/>
      <c r="AI104" s="401"/>
      <c r="AJ104" s="401"/>
      <c r="AK104" s="401"/>
      <c r="AL104" s="401"/>
      <c r="AM104" s="401"/>
      <c r="AN104" s="401"/>
      <c r="AO104" s="401"/>
      <c r="AP104" s="401"/>
      <c r="AQ104" s="401"/>
      <c r="AR104" s="905" t="s">
        <v>669</v>
      </c>
      <c r="AS104" s="906">
        <f>+AS102-AS103</f>
        <v>0</v>
      </c>
    </row>
    <row r="105" spans="1:47" ht="30" customHeight="1" x14ac:dyDescent="0.2">
      <c r="B105"/>
      <c r="C105"/>
      <c r="D105"/>
      <c r="E105"/>
      <c r="F105"/>
      <c r="G105"/>
      <c r="H105"/>
      <c r="I105"/>
      <c r="J105" s="454"/>
      <c r="K105" s="454"/>
      <c r="L105" s="745"/>
      <c r="M105" s="745"/>
      <c r="N105" s="745"/>
      <c r="O105" s="745"/>
      <c r="P105" s="454"/>
      <c r="Q105" s="451"/>
      <c r="R105" s="454"/>
      <c r="AG105" s="401"/>
      <c r="AH105" s="401"/>
      <c r="AI105" s="401"/>
      <c r="AJ105" s="401"/>
      <c r="AK105" s="401"/>
      <c r="AL105" s="401"/>
      <c r="AM105" s="401"/>
      <c r="AN105" s="401"/>
      <c r="AO105" s="401"/>
      <c r="AP105" s="401"/>
      <c r="AQ105" s="401"/>
      <c r="AR105" s="401"/>
      <c r="AS105" s="401"/>
    </row>
    <row r="106" spans="1:47" ht="19.5" customHeight="1" x14ac:dyDescent="0.2">
      <c r="B106"/>
      <c r="C106"/>
      <c r="D106"/>
      <c r="E106"/>
      <c r="F106"/>
      <c r="G106"/>
      <c r="H106"/>
      <c r="I106"/>
      <c r="J106" s="454"/>
      <c r="K106" s="454"/>
      <c r="L106" s="745"/>
      <c r="M106" s="745"/>
      <c r="N106" s="745"/>
      <c r="O106" s="745"/>
      <c r="P106" s="454"/>
      <c r="Q106" s="454"/>
      <c r="R106" s="454"/>
      <c r="AG106" s="455"/>
      <c r="AH106" s="455"/>
      <c r="AI106" s="455"/>
      <c r="AJ106" s="455"/>
      <c r="AK106" s="455"/>
      <c r="AL106" s="455"/>
      <c r="AM106" s="455"/>
      <c r="AN106" s="455"/>
      <c r="AO106" s="455"/>
      <c r="AP106" s="455"/>
      <c r="AQ106" s="455"/>
      <c r="AR106" s="455"/>
      <c r="AS106" s="455"/>
    </row>
    <row r="107" spans="1:47" ht="19.5" customHeight="1" x14ac:dyDescent="0.2">
      <c r="B107"/>
      <c r="C107"/>
      <c r="D107"/>
      <c r="E107"/>
      <c r="F107"/>
      <c r="G107"/>
      <c r="H107"/>
      <c r="I107"/>
      <c r="J107" s="454"/>
      <c r="K107" s="454"/>
      <c r="L107" s="745"/>
      <c r="M107" s="745"/>
      <c r="N107" s="745"/>
      <c r="O107" s="745"/>
      <c r="P107" s="454"/>
      <c r="Q107" s="454"/>
      <c r="R107" s="454"/>
      <c r="AG107" s="401"/>
      <c r="AH107" s="401"/>
      <c r="AI107" s="401"/>
      <c r="AJ107" s="401"/>
      <c r="AK107" s="401"/>
      <c r="AL107" s="401"/>
      <c r="AM107" s="401"/>
      <c r="AN107" s="401"/>
      <c r="AO107" s="401"/>
      <c r="AP107" s="401"/>
      <c r="AQ107" s="401"/>
      <c r="AR107" s="401"/>
      <c r="AS107" s="401"/>
    </row>
    <row r="108" spans="1:47" ht="19.5" customHeight="1" x14ac:dyDescent="0.2">
      <c r="B108"/>
      <c r="C108"/>
      <c r="D108"/>
      <c r="E108"/>
      <c r="F108"/>
      <c r="G108"/>
      <c r="H108"/>
      <c r="I108"/>
      <c r="J108" s="456"/>
      <c r="K108" s="456"/>
      <c r="L108" s="745"/>
      <c r="M108" s="745"/>
      <c r="N108" s="745"/>
      <c r="O108" s="745"/>
      <c r="Q108" s="401"/>
    </row>
    <row r="109" spans="1:47" ht="19.5" customHeight="1" x14ac:dyDescent="0.2">
      <c r="B109"/>
      <c r="C109"/>
      <c r="D109"/>
      <c r="E109"/>
      <c r="F109"/>
      <c r="G109"/>
      <c r="H109"/>
      <c r="I109"/>
      <c r="J109" s="745"/>
      <c r="K109" s="745"/>
      <c r="L109" s="745"/>
      <c r="M109" s="745"/>
      <c r="N109" s="745"/>
      <c r="O109" s="745"/>
      <c r="P109" s="745"/>
      <c r="Q109" s="745"/>
    </row>
    <row r="110" spans="1:47" ht="19.5" customHeight="1" x14ac:dyDescent="0.2">
      <c r="B110"/>
      <c r="C110"/>
      <c r="D110"/>
      <c r="E110"/>
      <c r="F110"/>
      <c r="G110"/>
      <c r="H110"/>
      <c r="I110"/>
      <c r="J110" s="745"/>
      <c r="K110" s="745"/>
      <c r="L110" s="745"/>
      <c r="M110" s="745"/>
      <c r="N110" s="745"/>
      <c r="O110" s="745"/>
      <c r="P110" s="745"/>
      <c r="Q110" s="745"/>
    </row>
    <row r="111" spans="1:47" ht="25.5" customHeight="1" x14ac:dyDescent="0.2">
      <c r="B111"/>
      <c r="C111"/>
      <c r="D111"/>
      <c r="E111"/>
      <c r="F111"/>
      <c r="G111"/>
      <c r="H111"/>
      <c r="I111"/>
      <c r="J111" s="745"/>
      <c r="K111" s="745"/>
      <c r="L111" s="745"/>
      <c r="M111" s="745"/>
      <c r="N111" s="745"/>
      <c r="O111" s="745"/>
      <c r="P111" s="745"/>
      <c r="Q111" s="745"/>
    </row>
    <row r="112" spans="1:47" ht="25.5" customHeight="1" x14ac:dyDescent="0.2">
      <c r="B112"/>
      <c r="C112"/>
      <c r="D112"/>
      <c r="E112"/>
      <c r="F112"/>
      <c r="G112"/>
      <c r="H112"/>
      <c r="I112"/>
      <c r="J112" s="745"/>
      <c r="K112" s="745"/>
      <c r="L112" s="745"/>
      <c r="M112" s="745"/>
      <c r="N112" s="745"/>
      <c r="O112" s="745"/>
      <c r="P112" s="745"/>
      <c r="Q112" s="745"/>
    </row>
    <row r="113" spans="2:17" ht="26.25" customHeight="1" x14ac:dyDescent="0.2">
      <c r="B113"/>
      <c r="C113"/>
      <c r="D113"/>
      <c r="E113"/>
      <c r="F113"/>
      <c r="G113"/>
      <c r="H113"/>
      <c r="I113"/>
      <c r="J113" s="745"/>
      <c r="K113" s="745"/>
      <c r="L113" s="745"/>
      <c r="M113" s="745"/>
      <c r="N113" s="745"/>
      <c r="O113" s="745"/>
      <c r="P113" s="745"/>
      <c r="Q113" s="745"/>
    </row>
    <row r="114" spans="2:17" ht="12.75" customHeight="1" x14ac:dyDescent="0.2">
      <c r="B114"/>
      <c r="C114"/>
      <c r="D114"/>
      <c r="E114"/>
      <c r="F114"/>
      <c r="G114"/>
      <c r="H114"/>
      <c r="I114"/>
      <c r="J114" s="745"/>
      <c r="K114" s="745"/>
      <c r="L114" s="745"/>
      <c r="M114" s="745"/>
      <c r="N114" s="745"/>
      <c r="O114" s="745"/>
      <c r="P114" s="745"/>
      <c r="Q114" s="745"/>
    </row>
    <row r="115" spans="2:17" ht="12.75" customHeight="1" x14ac:dyDescent="0.2">
      <c r="B115"/>
      <c r="C115"/>
      <c r="D115"/>
      <c r="E115"/>
      <c r="F115"/>
      <c r="G115"/>
      <c r="H115"/>
      <c r="I115"/>
      <c r="J115" s="458"/>
      <c r="K115" s="458"/>
      <c r="L115" s="458"/>
      <c r="M115" s="458"/>
      <c r="N115" s="458"/>
      <c r="O115" s="458"/>
      <c r="P115" s="458"/>
      <c r="Q115" s="812"/>
    </row>
    <row r="116" spans="2:17" ht="26.25" customHeight="1" x14ac:dyDescent="0.2">
      <c r="B116"/>
      <c r="C116"/>
      <c r="D116"/>
      <c r="E116"/>
      <c r="F116"/>
      <c r="G116"/>
      <c r="H116"/>
      <c r="I116"/>
      <c r="J116" s="458"/>
      <c r="K116" s="458"/>
      <c r="L116" s="458"/>
      <c r="M116" s="458"/>
      <c r="N116" s="458"/>
      <c r="O116" s="458"/>
      <c r="P116" s="458"/>
      <c r="Q116" s="812"/>
    </row>
    <row r="117" spans="2:17" ht="12.75" customHeight="1" x14ac:dyDescent="0.2">
      <c r="B117"/>
      <c r="C117"/>
      <c r="D117"/>
      <c r="E117"/>
      <c r="F117"/>
      <c r="G117"/>
      <c r="H117"/>
      <c r="I117"/>
      <c r="J117" s="458"/>
      <c r="K117" s="458"/>
      <c r="L117" s="458"/>
      <c r="M117" s="458"/>
      <c r="N117" s="458"/>
      <c r="O117" s="458"/>
      <c r="P117" s="458"/>
      <c r="Q117" s="812"/>
    </row>
    <row r="118" spans="2:17" ht="35.25" customHeight="1" x14ac:dyDescent="0.2">
      <c r="B118"/>
      <c r="C118"/>
      <c r="D118"/>
      <c r="E118"/>
      <c r="F118"/>
      <c r="G118"/>
      <c r="H118"/>
      <c r="I118"/>
      <c r="J118" s="456"/>
      <c r="K118" s="456"/>
      <c r="L118" s="456"/>
      <c r="M118" s="456"/>
      <c r="N118" s="456"/>
      <c r="O118" s="456"/>
      <c r="P118" s="456"/>
      <c r="Q118" s="813"/>
    </row>
    <row r="119" spans="2:17" ht="12.75" customHeight="1" x14ac:dyDescent="0.2">
      <c r="B119"/>
      <c r="C119"/>
      <c r="D119"/>
      <c r="E119"/>
      <c r="F119"/>
      <c r="G119"/>
      <c r="H119"/>
      <c r="I119"/>
      <c r="J119" s="745"/>
      <c r="K119" s="745"/>
      <c r="L119" s="745"/>
      <c r="M119" s="745"/>
      <c r="N119" s="745"/>
      <c r="O119" s="745"/>
      <c r="P119" s="745"/>
      <c r="Q119" s="745"/>
    </row>
    <row r="120" spans="2:17" x14ac:dyDescent="0.2">
      <c r="B120"/>
      <c r="C120"/>
      <c r="D120"/>
      <c r="E120"/>
      <c r="F120"/>
      <c r="G120"/>
      <c r="H120"/>
      <c r="I120"/>
      <c r="J120" s="745"/>
      <c r="K120" s="745"/>
      <c r="L120" s="745"/>
      <c r="M120" s="745"/>
      <c r="N120" s="745"/>
      <c r="O120" s="745"/>
      <c r="P120" s="745"/>
      <c r="Q120" s="745"/>
    </row>
    <row r="121" spans="2:17" x14ac:dyDescent="0.2">
      <c r="B121"/>
      <c r="C121"/>
      <c r="D121"/>
      <c r="E121"/>
      <c r="F121"/>
      <c r="G121"/>
      <c r="H121"/>
      <c r="I121"/>
      <c r="J121" s="745"/>
      <c r="K121" s="745"/>
      <c r="L121" s="745"/>
      <c r="M121" s="745"/>
      <c r="N121" s="745"/>
      <c r="O121" s="745"/>
      <c r="P121" s="745"/>
      <c r="Q121" s="745"/>
    </row>
    <row r="122" spans="2:17" x14ac:dyDescent="0.2">
      <c r="B122"/>
      <c r="C122"/>
      <c r="D122"/>
      <c r="E122"/>
      <c r="F122"/>
      <c r="G122"/>
      <c r="H122"/>
      <c r="I122"/>
      <c r="J122" s="745"/>
      <c r="K122" s="745"/>
      <c r="L122" s="745"/>
      <c r="M122" s="745"/>
      <c r="N122" s="745"/>
      <c r="O122" s="745"/>
      <c r="P122" s="745"/>
      <c r="Q122" s="745"/>
    </row>
    <row r="123" spans="2:17" ht="27.75" customHeight="1" x14ac:dyDescent="0.2">
      <c r="B123"/>
      <c r="C123"/>
      <c r="D123"/>
      <c r="E123"/>
      <c r="F123"/>
      <c r="G123"/>
      <c r="H123"/>
      <c r="I123"/>
      <c r="J123" s="745"/>
      <c r="K123" s="745"/>
      <c r="L123" s="745"/>
      <c r="M123" s="745"/>
      <c r="N123" s="745"/>
      <c r="O123" s="745"/>
      <c r="P123" s="745"/>
      <c r="Q123" s="745"/>
    </row>
    <row r="124" spans="2:17" x14ac:dyDescent="0.2">
      <c r="B124"/>
      <c r="C124"/>
      <c r="D124"/>
      <c r="E124"/>
      <c r="F124"/>
      <c r="G124"/>
      <c r="H124"/>
      <c r="I124"/>
      <c r="J124" s="745"/>
      <c r="K124" s="745"/>
      <c r="L124" s="745"/>
      <c r="M124" s="745"/>
      <c r="N124" s="745"/>
      <c r="O124" s="745"/>
      <c r="P124" s="745"/>
      <c r="Q124" s="745"/>
    </row>
    <row r="125" spans="2:17" ht="31.5" customHeight="1" x14ac:dyDescent="0.2">
      <c r="B125"/>
      <c r="C125"/>
      <c r="D125"/>
      <c r="E125"/>
      <c r="F125"/>
      <c r="G125"/>
      <c r="H125"/>
      <c r="I125"/>
      <c r="J125" s="745"/>
      <c r="K125" s="745"/>
      <c r="L125" s="745"/>
      <c r="M125" s="745"/>
      <c r="N125" s="745"/>
      <c r="O125" s="745"/>
      <c r="P125" s="745"/>
      <c r="Q125" s="745"/>
    </row>
    <row r="128" spans="2:17" x14ac:dyDescent="0.2">
      <c r="B128" s="745"/>
    </row>
    <row r="129" spans="2:2" x14ac:dyDescent="0.2">
      <c r="B129" s="745"/>
    </row>
  </sheetData>
  <mergeCells count="20">
    <mergeCell ref="F12:F24"/>
    <mergeCell ref="G12:G24"/>
    <mergeCell ref="H12:H24"/>
    <mergeCell ref="B34:Q34"/>
    <mergeCell ref="B37:B38"/>
    <mergeCell ref="C37:C38"/>
    <mergeCell ref="D37:D38"/>
    <mergeCell ref="E37:Q37"/>
    <mergeCell ref="S37:S38"/>
    <mergeCell ref="T37:T38"/>
    <mergeCell ref="U37:AF37"/>
    <mergeCell ref="AG37:AS37"/>
    <mergeCell ref="S34:AS34"/>
    <mergeCell ref="D10:D11"/>
    <mergeCell ref="E10:F10"/>
    <mergeCell ref="G10:G11"/>
    <mergeCell ref="H10:H11"/>
    <mergeCell ref="B7:H7"/>
    <mergeCell ref="B10:B11"/>
    <mergeCell ref="C10:C11"/>
  </mergeCells>
  <pageMargins left="0.19685039370078741" right="0.19685039370078741" top="0.15748031496062992" bottom="0.23622047244094491" header="0.51181102362204722" footer="0.15748031496062992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62C5C-C7AB-4458-9FBE-503C2F9A5514}">
  <sheetPr>
    <pageSetUpPr fitToPage="1"/>
  </sheetPr>
  <dimension ref="A1:AY155"/>
  <sheetViews>
    <sheetView showGridLines="0" showZeros="0" topLeftCell="A26" zoomScale="85" zoomScaleNormal="85" workbookViewId="0"/>
  </sheetViews>
  <sheetFormatPr defaultRowHeight="12.75" x14ac:dyDescent="0.2"/>
  <cols>
    <col min="1" max="1" width="9.140625" style="130"/>
    <col min="2" max="2" width="20.85546875" style="130" bestFit="1" customWidth="1"/>
    <col min="3" max="3" width="36.42578125" style="130" customWidth="1"/>
    <col min="4" max="4" width="15.140625" style="130" bestFit="1" customWidth="1"/>
    <col min="5" max="17" width="15.7109375" style="130" customWidth="1"/>
    <col min="18" max="18" width="9.140625" style="130"/>
    <col min="19" max="19" width="15.7109375" style="130" customWidth="1"/>
    <col min="20" max="20" width="40.42578125" style="130" customWidth="1"/>
    <col min="21" max="34" width="15.7109375" style="130" customWidth="1"/>
    <col min="35" max="36" width="9.140625" style="130"/>
    <col min="37" max="37" width="46" style="130" customWidth="1"/>
    <col min="38" max="38" width="11.85546875" style="130" customWidth="1"/>
    <col min="39" max="16384" width="9.140625" style="130"/>
  </cols>
  <sheetData>
    <row r="1" spans="1:13" x14ac:dyDescent="0.2">
      <c r="A1"/>
      <c r="B1"/>
      <c r="C1"/>
      <c r="D1" s="3"/>
      <c r="E1" s="3"/>
      <c r="F1"/>
      <c r="G1"/>
      <c r="H1"/>
      <c r="I1"/>
    </row>
    <row r="2" spans="1:13" x14ac:dyDescent="0.2">
      <c r="A2"/>
      <c r="B2"/>
      <c r="C2"/>
      <c r="D2" s="3"/>
      <c r="E2" s="3"/>
      <c r="F2"/>
      <c r="G2"/>
      <c r="H2"/>
      <c r="I2"/>
    </row>
    <row r="3" spans="1:13" x14ac:dyDescent="0.2">
      <c r="A3"/>
      <c r="B3"/>
      <c r="C3"/>
      <c r="D3" s="3"/>
      <c r="E3" s="3"/>
      <c r="F3" s="3"/>
    </row>
    <row r="4" spans="1:13" x14ac:dyDescent="0.2">
      <c r="A4"/>
      <c r="B4"/>
      <c r="C4"/>
      <c r="D4" s="3"/>
      <c r="E4" s="3"/>
      <c r="F4" s="3"/>
    </row>
    <row r="5" spans="1:13" x14ac:dyDescent="0.2">
      <c r="A5"/>
      <c r="B5"/>
      <c r="C5"/>
      <c r="D5" s="3"/>
      <c r="E5" s="3"/>
      <c r="F5" s="3"/>
    </row>
    <row r="6" spans="1:13" x14ac:dyDescent="0.2">
      <c r="A6" s="1"/>
      <c r="B6" s="1"/>
      <c r="C6" s="57"/>
      <c r="D6" s="57"/>
      <c r="E6" s="57"/>
      <c r="F6" s="1"/>
    </row>
    <row r="7" spans="1:13" x14ac:dyDescent="0.2">
      <c r="A7" s="3"/>
      <c r="B7" s="1158" t="s">
        <v>536</v>
      </c>
      <c r="C7" s="1158"/>
      <c r="D7" s="1158"/>
      <c r="E7" s="1158"/>
      <c r="F7" s="1158"/>
      <c r="G7" s="1158"/>
      <c r="H7" s="1158"/>
      <c r="I7" s="1158"/>
      <c r="J7" s="1158"/>
    </row>
    <row r="8" spans="1:13" x14ac:dyDescent="0.2">
      <c r="D8" s="131"/>
    </row>
    <row r="9" spans="1:13" ht="13.5" thickBot="1" x14ac:dyDescent="0.25">
      <c r="D9" s="131"/>
    </row>
    <row r="10" spans="1:13" ht="14.25" thickTop="1" thickBot="1" x14ac:dyDescent="0.25">
      <c r="B10" s="132" t="s">
        <v>223</v>
      </c>
      <c r="C10" s="133">
        <f>+'1 MOP'!E24</f>
        <v>0</v>
      </c>
    </row>
    <row r="11" spans="1:13" ht="14.25" thickTop="1" thickBot="1" x14ac:dyDescent="0.25"/>
    <row r="12" spans="1:13" s="134" customFormat="1" ht="13.5" thickTop="1" x14ac:dyDescent="0.2">
      <c r="B12" s="135" t="s">
        <v>224</v>
      </c>
      <c r="C12" s="942" t="s">
        <v>225</v>
      </c>
      <c r="D12" s="136" t="s">
        <v>64</v>
      </c>
      <c r="E12" s="136" t="s">
        <v>226</v>
      </c>
      <c r="F12" s="136" t="s">
        <v>235</v>
      </c>
      <c r="G12" s="137" t="s">
        <v>227</v>
      </c>
      <c r="H12" s="480" t="s">
        <v>436</v>
      </c>
      <c r="I12" s="138" t="s">
        <v>226</v>
      </c>
      <c r="J12" s="943" t="s">
        <v>436</v>
      </c>
      <c r="M12" s="523"/>
    </row>
    <row r="13" spans="1:13" s="134" customFormat="1" ht="13.5" thickBot="1" x14ac:dyDescent="0.25">
      <c r="B13" s="139" t="s">
        <v>435</v>
      </c>
      <c r="C13" s="944" t="s">
        <v>228</v>
      </c>
      <c r="D13" s="140" t="s">
        <v>229</v>
      </c>
      <c r="E13" s="140" t="s">
        <v>230</v>
      </c>
      <c r="F13" s="140" t="s">
        <v>231</v>
      </c>
      <c r="G13" s="141" t="s">
        <v>232</v>
      </c>
      <c r="H13" s="469" t="s">
        <v>437</v>
      </c>
      <c r="I13" s="142" t="s">
        <v>230</v>
      </c>
      <c r="J13" s="468" t="s">
        <v>440</v>
      </c>
      <c r="M13" s="523"/>
    </row>
    <row r="14" spans="1:13" ht="13.5" thickBot="1" x14ac:dyDescent="0.25">
      <c r="B14" s="143" t="s">
        <v>233</v>
      </c>
      <c r="C14" s="144"/>
      <c r="D14" s="145"/>
      <c r="E14" s="146">
        <v>1</v>
      </c>
      <c r="F14" s="913">
        <f>+Q47+Q48*4+Q57+Q58*4+Q67+Q68*4+Q88+Q89*4</f>
        <v>0</v>
      </c>
      <c r="G14" s="147">
        <f>+F14*E14</f>
        <v>0</v>
      </c>
      <c r="H14" s="945">
        <f>+$H$15*E14</f>
        <v>0</v>
      </c>
      <c r="I14" s="148">
        <v>4</v>
      </c>
      <c r="J14" s="946">
        <f>+H14*I14</f>
        <v>0</v>
      </c>
      <c r="M14" s="523"/>
    </row>
    <row r="15" spans="1:13" ht="13.5" thickBot="1" x14ac:dyDescent="0.25">
      <c r="B15" s="149" t="s">
        <v>64</v>
      </c>
      <c r="C15" s="150">
        <v>0.25</v>
      </c>
      <c r="D15" s="151">
        <f>+$C$10*C15</f>
        <v>0</v>
      </c>
      <c r="E15" s="152"/>
      <c r="F15" s="153">
        <f>SUM(F14:F14)</f>
        <v>0</v>
      </c>
      <c r="G15" s="154">
        <f>SUM(G14:G14)</f>
        <v>0</v>
      </c>
      <c r="H15" s="947">
        <f>IF(G15=0,,D15/G15)</f>
        <v>0</v>
      </c>
      <c r="I15" s="155"/>
      <c r="J15" s="948"/>
      <c r="M15" s="523"/>
    </row>
    <row r="16" spans="1:13" ht="13.5" thickTop="1" x14ac:dyDescent="0.2">
      <c r="F16" s="131"/>
      <c r="M16" s="523"/>
    </row>
    <row r="17" spans="2:13" x14ac:dyDescent="0.2">
      <c r="F17" s="131"/>
      <c r="M17" s="523"/>
    </row>
    <row r="18" spans="2:13" ht="13.5" thickBot="1" x14ac:dyDescent="0.25">
      <c r="F18" s="131"/>
      <c r="L18" s="131"/>
      <c r="M18" s="523"/>
    </row>
    <row r="19" spans="2:13" ht="13.5" thickTop="1" x14ac:dyDescent="0.2">
      <c r="B19" s="135" t="s">
        <v>224</v>
      </c>
      <c r="C19" s="942" t="s">
        <v>234</v>
      </c>
      <c r="D19" s="136" t="s">
        <v>64</v>
      </c>
      <c r="E19" s="136" t="s">
        <v>226</v>
      </c>
      <c r="F19" s="511" t="s">
        <v>235</v>
      </c>
      <c r="G19" s="137" t="s">
        <v>227</v>
      </c>
      <c r="H19" s="943" t="s">
        <v>436</v>
      </c>
      <c r="L19" s="131"/>
      <c r="M19" s="523"/>
    </row>
    <row r="20" spans="2:13" ht="13.5" thickBot="1" x14ac:dyDescent="0.25">
      <c r="B20" s="139" t="s">
        <v>435</v>
      </c>
      <c r="C20" s="949" t="s">
        <v>236</v>
      </c>
      <c r="D20" s="140" t="s">
        <v>229</v>
      </c>
      <c r="E20" s="140" t="s">
        <v>230</v>
      </c>
      <c r="F20" s="512" t="s">
        <v>237</v>
      </c>
      <c r="G20" s="141" t="s">
        <v>238</v>
      </c>
      <c r="H20" s="468" t="s">
        <v>441</v>
      </c>
      <c r="L20" s="131"/>
      <c r="M20" s="523"/>
    </row>
    <row r="21" spans="2:13" x14ac:dyDescent="0.2">
      <c r="B21" s="143" t="s">
        <v>233</v>
      </c>
      <c r="C21" s="144"/>
      <c r="D21" s="145"/>
      <c r="E21" s="146"/>
      <c r="F21" s="156"/>
      <c r="G21" s="147"/>
      <c r="H21" s="950"/>
      <c r="L21" s="131"/>
      <c r="M21" s="523"/>
    </row>
    <row r="22" spans="2:13" x14ac:dyDescent="0.2">
      <c r="B22" s="157" t="s">
        <v>239</v>
      </c>
      <c r="C22" s="158"/>
      <c r="D22" s="159"/>
      <c r="E22" s="160">
        <v>2</v>
      </c>
      <c r="F22" s="914">
        <f>+Q50+Q60+Q70+Q77+Q81+Q91</f>
        <v>0</v>
      </c>
      <c r="G22" s="161">
        <f>+F22*E22</f>
        <v>0</v>
      </c>
      <c r="H22" s="951">
        <f>+$H$24*E22</f>
        <v>0</v>
      </c>
      <c r="L22" s="131"/>
      <c r="M22" s="523"/>
    </row>
    <row r="23" spans="2:13" ht="13.5" thickBot="1" x14ac:dyDescent="0.25">
      <c r="B23" s="162" t="s">
        <v>240</v>
      </c>
      <c r="C23" s="158"/>
      <c r="D23" s="159"/>
      <c r="E23" s="163">
        <v>1</v>
      </c>
      <c r="F23" s="915">
        <f>+Q51+Q61+Q71+Q78+Q82+Q92</f>
        <v>0</v>
      </c>
      <c r="G23" s="164">
        <f>+F23*E23</f>
        <v>0</v>
      </c>
      <c r="H23" s="952">
        <f>+$H$24*E23</f>
        <v>0</v>
      </c>
      <c r="L23" s="131"/>
      <c r="M23" s="523"/>
    </row>
    <row r="24" spans="2:13" ht="13.5" thickBot="1" x14ac:dyDescent="0.25">
      <c r="B24" s="149" t="s">
        <v>64</v>
      </c>
      <c r="C24" s="150">
        <v>0.65</v>
      </c>
      <c r="D24" s="151">
        <f>+$C$10*C24</f>
        <v>0</v>
      </c>
      <c r="E24" s="152"/>
      <c r="F24" s="153">
        <f>SUM(F22:F23)</f>
        <v>0</v>
      </c>
      <c r="G24" s="154">
        <f>SUM(G22:G23)</f>
        <v>0</v>
      </c>
      <c r="H24" s="948">
        <f>IF(G24=0,,D24/G24)</f>
        <v>0</v>
      </c>
      <c r="L24" s="131"/>
      <c r="M24" s="523"/>
    </row>
    <row r="25" spans="2:13" ht="13.5" thickTop="1" x14ac:dyDescent="0.2">
      <c r="F25" s="131"/>
      <c r="L25" s="131"/>
      <c r="M25" s="523"/>
    </row>
    <row r="26" spans="2:13" x14ac:dyDescent="0.2">
      <c r="F26" s="131">
        <f>+F24-F25</f>
        <v>0</v>
      </c>
      <c r="M26" s="523"/>
    </row>
    <row r="27" spans="2:13" ht="13.5" thickBot="1" x14ac:dyDescent="0.25">
      <c r="F27" s="131"/>
      <c r="M27" s="523"/>
    </row>
    <row r="28" spans="2:13" ht="13.5" thickTop="1" x14ac:dyDescent="0.2">
      <c r="B28" s="135" t="s">
        <v>224</v>
      </c>
      <c r="C28" s="942" t="s">
        <v>234</v>
      </c>
      <c r="D28" s="136" t="s">
        <v>64</v>
      </c>
      <c r="E28" s="136" t="s">
        <v>226</v>
      </c>
      <c r="F28" s="511" t="s">
        <v>241</v>
      </c>
      <c r="G28" s="137" t="s">
        <v>227</v>
      </c>
      <c r="H28" s="480" t="s">
        <v>436</v>
      </c>
      <c r="I28" s="138" t="s">
        <v>226</v>
      </c>
      <c r="J28" s="943" t="s">
        <v>436</v>
      </c>
      <c r="M28" s="523"/>
    </row>
    <row r="29" spans="2:13" ht="13.5" thickBot="1" x14ac:dyDescent="0.25">
      <c r="B29" s="139" t="s">
        <v>435</v>
      </c>
      <c r="C29" s="949" t="s">
        <v>242</v>
      </c>
      <c r="D29" s="140" t="s">
        <v>229</v>
      </c>
      <c r="E29" s="140" t="s">
        <v>230</v>
      </c>
      <c r="F29" s="512" t="s">
        <v>243</v>
      </c>
      <c r="G29" s="141" t="s">
        <v>244</v>
      </c>
      <c r="H29" s="469" t="s">
        <v>438</v>
      </c>
      <c r="I29" s="142" t="s">
        <v>230</v>
      </c>
      <c r="J29" s="468" t="s">
        <v>439</v>
      </c>
      <c r="M29" s="523"/>
    </row>
    <row r="30" spans="2:13" ht="13.5" thickBot="1" x14ac:dyDescent="0.25">
      <c r="B30" s="143" t="s">
        <v>233</v>
      </c>
      <c r="C30" s="144"/>
      <c r="D30" s="145"/>
      <c r="E30" s="146">
        <v>1</v>
      </c>
      <c r="F30" s="913">
        <f>+Q53+Q54*2+Q63+Q64*2+Q73+Q74*2+Q84+Q85*2+Q94+Q95*2</f>
        <v>0</v>
      </c>
      <c r="G30" s="147">
        <f>+F30*E30</f>
        <v>0</v>
      </c>
      <c r="H30" s="945">
        <f>+$H$31*E30</f>
        <v>0</v>
      </c>
      <c r="I30" s="148">
        <v>2</v>
      </c>
      <c r="J30" s="946">
        <f>+H30*I30</f>
        <v>0</v>
      </c>
    </row>
    <row r="31" spans="2:13" ht="13.5" thickBot="1" x14ac:dyDescent="0.25">
      <c r="B31" s="149" t="s">
        <v>64</v>
      </c>
      <c r="C31" s="150">
        <v>0.1</v>
      </c>
      <c r="D31" s="151">
        <f>+$C$10*C31</f>
        <v>0</v>
      </c>
      <c r="E31" s="152"/>
      <c r="F31" s="153">
        <f>SUM(F30:F30)</f>
        <v>0</v>
      </c>
      <c r="G31" s="154">
        <f>SUM(G30:G30)</f>
        <v>0</v>
      </c>
      <c r="H31" s="947">
        <f>IF(G31=0,,D31/G31)</f>
        <v>0</v>
      </c>
      <c r="I31" s="165"/>
      <c r="J31" s="948"/>
    </row>
    <row r="32" spans="2:13" ht="13.5" thickTop="1" x14ac:dyDescent="0.2"/>
    <row r="34" spans="2:51" ht="13.5" thickBot="1" x14ac:dyDescent="0.25"/>
    <row r="35" spans="2:51" ht="19.5" thickTop="1" thickBot="1" x14ac:dyDescent="0.3">
      <c r="B35" s="166" t="s">
        <v>245</v>
      </c>
      <c r="C35" s="167">
        <f>C15+C24+C31</f>
        <v>1</v>
      </c>
      <c r="D35" s="168">
        <f>D15+D24+D31</f>
        <v>0</v>
      </c>
      <c r="G35" s="527"/>
      <c r="H35" s="528"/>
    </row>
    <row r="36" spans="2:51" ht="18.75" thickTop="1" x14ac:dyDescent="0.25">
      <c r="G36" s="527"/>
      <c r="H36" s="528"/>
    </row>
    <row r="37" spans="2:51" x14ac:dyDescent="0.2">
      <c r="D37" s="131">
        <v>0</v>
      </c>
      <c r="G37" s="131"/>
      <c r="I37"/>
      <c r="J37"/>
      <c r="K37"/>
      <c r="L37"/>
    </row>
    <row r="38" spans="2:51" x14ac:dyDescent="0.2">
      <c r="E38" s="131"/>
      <c r="G38" s="131"/>
      <c r="I38"/>
      <c r="J38"/>
      <c r="K38"/>
      <c r="L38"/>
    </row>
    <row r="39" spans="2:51" x14ac:dyDescent="0.2">
      <c r="B39" s="1159" t="s">
        <v>704</v>
      </c>
      <c r="C39" s="1159"/>
      <c r="D39" s="1159"/>
      <c r="E39" s="1159"/>
      <c r="F39" s="1159"/>
      <c r="G39" s="1159"/>
      <c r="H39" s="1159"/>
      <c r="I39" s="1159"/>
      <c r="J39" s="1159"/>
      <c r="K39" s="1159"/>
      <c r="L39" s="1159"/>
      <c r="M39" s="1159"/>
      <c r="N39" s="1159"/>
      <c r="O39" s="1159"/>
      <c r="P39" s="1159"/>
      <c r="Q39" s="1159"/>
      <c r="R39" s="953"/>
      <c r="S39" s="1160" t="s">
        <v>705</v>
      </c>
      <c r="T39" s="1160"/>
      <c r="U39" s="1160"/>
      <c r="V39" s="1160"/>
      <c r="W39" s="1160"/>
      <c r="X39" s="1160"/>
      <c r="Y39" s="1160"/>
      <c r="Z39" s="1160"/>
      <c r="AA39" s="1160"/>
      <c r="AB39" s="1160"/>
      <c r="AC39" s="1160"/>
      <c r="AD39" s="1160"/>
      <c r="AE39" s="1160"/>
      <c r="AF39" s="1160"/>
      <c r="AG39" s="1160"/>
      <c r="AH39" s="1160"/>
      <c r="AJ39" s="1160" t="s">
        <v>706</v>
      </c>
      <c r="AK39" s="1160"/>
      <c r="AL39" s="1160"/>
      <c r="AM39" s="1160"/>
      <c r="AN39" s="1160"/>
      <c r="AO39" s="1160"/>
      <c r="AP39" s="1160"/>
      <c r="AQ39" s="1160"/>
      <c r="AR39" s="1160"/>
      <c r="AS39" s="1160"/>
      <c r="AT39" s="1160"/>
      <c r="AU39" s="1160"/>
      <c r="AV39" s="1160"/>
      <c r="AW39" s="1160"/>
      <c r="AX39" s="1160"/>
      <c r="AY39" s="1160"/>
    </row>
    <row r="40" spans="2:51" ht="13.5" x14ac:dyDescent="0.25">
      <c r="B40" s="954"/>
      <c r="C40" s="399"/>
      <c r="D40" s="399"/>
      <c r="E40" s="400"/>
      <c r="F40" s="400"/>
      <c r="G40" s="400"/>
      <c r="H40" s="400"/>
      <c r="I40" s="955"/>
      <c r="J40" s="955"/>
      <c r="K40" s="955"/>
      <c r="L40" s="955"/>
      <c r="M40" s="955"/>
      <c r="N40" s="955"/>
      <c r="O40" s="955"/>
      <c r="P40" s="955"/>
      <c r="Q40" s="955"/>
      <c r="R40" s="956"/>
      <c r="S40" s="957"/>
      <c r="T40" s="958"/>
      <c r="U40" s="397"/>
      <c r="V40" s="397"/>
      <c r="W40" s="397"/>
      <c r="X40" s="959"/>
      <c r="Y40" s="397"/>
      <c r="Z40" s="397"/>
      <c r="AA40" s="397"/>
      <c r="AB40" s="397"/>
      <c r="AC40" s="397"/>
      <c r="AD40" s="397"/>
      <c r="AE40" s="397"/>
      <c r="AF40" s="397"/>
      <c r="AG40" s="955"/>
      <c r="AH40" s="955"/>
      <c r="AJ40" s="957"/>
      <c r="AK40" s="958"/>
      <c r="AL40" s="397"/>
      <c r="AM40" s="397"/>
      <c r="AN40" s="397"/>
      <c r="AO40" s="959"/>
      <c r="AP40" s="397"/>
      <c r="AQ40" s="397"/>
      <c r="AR40" s="397"/>
      <c r="AS40" s="397"/>
      <c r="AT40" s="397"/>
      <c r="AU40" s="397"/>
      <c r="AV40" s="397"/>
      <c r="AW40" s="397"/>
      <c r="AX40" s="955"/>
      <c r="AY40" s="955"/>
    </row>
    <row r="41" spans="2:51" ht="14.25" thickBot="1" x14ac:dyDescent="0.3">
      <c r="B41" s="960"/>
      <c r="C41" s="955"/>
      <c r="D41" s="955"/>
      <c r="E41" s="961"/>
      <c r="F41" s="955"/>
      <c r="G41" s="955"/>
      <c r="H41" s="955"/>
      <c r="I41" s="962"/>
      <c r="J41" s="955"/>
      <c r="K41" s="955"/>
      <c r="L41" s="955"/>
      <c r="M41" s="955"/>
      <c r="N41" s="962"/>
      <c r="O41" s="955"/>
      <c r="P41" s="955"/>
      <c r="Q41" s="955"/>
      <c r="R41" s="963"/>
      <c r="S41" s="957"/>
      <c r="T41" s="958"/>
      <c r="U41" s="397"/>
      <c r="V41" s="397"/>
      <c r="W41" s="397"/>
      <c r="X41" s="959"/>
      <c r="Y41" s="397"/>
      <c r="Z41" s="397"/>
      <c r="AA41" s="397"/>
      <c r="AB41" s="397"/>
      <c r="AC41" s="397"/>
      <c r="AD41" s="397"/>
      <c r="AE41" s="397"/>
      <c r="AF41" s="397"/>
      <c r="AG41" s="955"/>
      <c r="AH41" s="955"/>
      <c r="AJ41" s="957"/>
      <c r="AK41" s="958"/>
      <c r="AL41" s="397"/>
      <c r="AM41" s="397"/>
      <c r="AN41" s="397"/>
      <c r="AO41" s="959"/>
      <c r="AP41" s="397"/>
      <c r="AQ41" s="397"/>
      <c r="AR41" s="397"/>
      <c r="AS41" s="397"/>
      <c r="AT41" s="397"/>
      <c r="AU41" s="397"/>
      <c r="AV41" s="397"/>
      <c r="AW41" s="397"/>
      <c r="AX41" s="955"/>
      <c r="AY41" s="955"/>
    </row>
    <row r="42" spans="2:51" ht="13.5" customHeight="1" thickTop="1" x14ac:dyDescent="0.2">
      <c r="B42" s="1161" t="s">
        <v>14</v>
      </c>
      <c r="C42" s="1121" t="s">
        <v>384</v>
      </c>
      <c r="D42" s="1123" t="s">
        <v>385</v>
      </c>
      <c r="E42" s="1125" t="s">
        <v>386</v>
      </c>
      <c r="F42" s="1125"/>
      <c r="G42" s="1125"/>
      <c r="H42" s="1125"/>
      <c r="I42" s="1125"/>
      <c r="J42" s="1125"/>
      <c r="K42" s="1125"/>
      <c r="L42" s="1125"/>
      <c r="M42" s="1125"/>
      <c r="N42" s="1125"/>
      <c r="O42" s="1125"/>
      <c r="P42" s="1125"/>
      <c r="Q42" s="1126"/>
      <c r="R42" s="406"/>
      <c r="S42" s="1163" t="s">
        <v>14</v>
      </c>
      <c r="T42" s="1114" t="s">
        <v>384</v>
      </c>
      <c r="U42" s="964" t="s">
        <v>572</v>
      </c>
      <c r="V42" s="1165" t="s">
        <v>387</v>
      </c>
      <c r="W42" s="1166"/>
      <c r="X42" s="1166"/>
      <c r="Y42" s="1166"/>
      <c r="Z42" s="1166"/>
      <c r="AA42" s="1166"/>
      <c r="AB42" s="1166"/>
      <c r="AC42" s="1166"/>
      <c r="AD42" s="1166"/>
      <c r="AE42" s="1166"/>
      <c r="AF42" s="1166"/>
      <c r="AG42" s="1166"/>
      <c r="AH42" s="1167"/>
      <c r="AJ42" s="1163" t="s">
        <v>14</v>
      </c>
      <c r="AK42" s="1114" t="s">
        <v>384</v>
      </c>
      <c r="AL42" s="964" t="s">
        <v>572</v>
      </c>
      <c r="AM42" s="1165" t="s">
        <v>387</v>
      </c>
      <c r="AN42" s="1166"/>
      <c r="AO42" s="1166"/>
      <c r="AP42" s="1166"/>
      <c r="AQ42" s="1166"/>
      <c r="AR42" s="1166"/>
      <c r="AS42" s="1166"/>
      <c r="AT42" s="1166"/>
      <c r="AU42" s="1166"/>
      <c r="AV42" s="1166"/>
      <c r="AW42" s="1166"/>
      <c r="AX42" s="1166"/>
      <c r="AY42" s="1167"/>
    </row>
    <row r="43" spans="2:51" x14ac:dyDescent="0.2">
      <c r="B43" s="1162"/>
      <c r="C43" s="1122"/>
      <c r="D43" s="1124"/>
      <c r="E43" s="909" t="s">
        <v>19</v>
      </c>
      <c r="F43" s="909" t="s">
        <v>20</v>
      </c>
      <c r="G43" s="909" t="s">
        <v>21</v>
      </c>
      <c r="H43" s="909" t="s">
        <v>163</v>
      </c>
      <c r="I43" s="909" t="s">
        <v>164</v>
      </c>
      <c r="J43" s="909" t="s">
        <v>165</v>
      </c>
      <c r="K43" s="909" t="s">
        <v>166</v>
      </c>
      <c r="L43" s="909" t="s">
        <v>167</v>
      </c>
      <c r="M43" s="909" t="s">
        <v>168</v>
      </c>
      <c r="N43" s="909" t="s">
        <v>169</v>
      </c>
      <c r="O43" s="909" t="s">
        <v>176</v>
      </c>
      <c r="P43" s="909" t="s">
        <v>177</v>
      </c>
      <c r="Q43" s="910" t="s">
        <v>178</v>
      </c>
      <c r="R43" s="406"/>
      <c r="S43" s="1164"/>
      <c r="T43" s="1115"/>
      <c r="U43" s="966"/>
      <c r="V43" s="409" t="s">
        <v>19</v>
      </c>
      <c r="W43" s="409" t="s">
        <v>20</v>
      </c>
      <c r="X43" s="409" t="s">
        <v>20</v>
      </c>
      <c r="Y43" s="409" t="s">
        <v>163</v>
      </c>
      <c r="Z43" s="409" t="s">
        <v>164</v>
      </c>
      <c r="AA43" s="409" t="s">
        <v>165</v>
      </c>
      <c r="AB43" s="409" t="s">
        <v>166</v>
      </c>
      <c r="AC43" s="409" t="s">
        <v>167</v>
      </c>
      <c r="AD43" s="409" t="s">
        <v>168</v>
      </c>
      <c r="AE43" s="409" t="s">
        <v>169</v>
      </c>
      <c r="AF43" s="409" t="s">
        <v>176</v>
      </c>
      <c r="AG43" s="409" t="s">
        <v>177</v>
      </c>
      <c r="AH43" s="410" t="s">
        <v>178</v>
      </c>
      <c r="AJ43" s="1164"/>
      <c r="AK43" s="1115"/>
      <c r="AL43" s="966"/>
      <c r="AM43" s="409" t="s">
        <v>19</v>
      </c>
      <c r="AN43" s="409" t="s">
        <v>20</v>
      </c>
      <c r="AO43" s="409" t="s">
        <v>20</v>
      </c>
      <c r="AP43" s="409" t="s">
        <v>163</v>
      </c>
      <c r="AQ43" s="409" t="s">
        <v>164</v>
      </c>
      <c r="AR43" s="409" t="s">
        <v>165</v>
      </c>
      <c r="AS43" s="409" t="s">
        <v>166</v>
      </c>
      <c r="AT43" s="409" t="s">
        <v>167</v>
      </c>
      <c r="AU43" s="409" t="s">
        <v>168</v>
      </c>
      <c r="AV43" s="409" t="s">
        <v>169</v>
      </c>
      <c r="AW43" s="409" t="s">
        <v>176</v>
      </c>
      <c r="AX43" s="409" t="s">
        <v>177</v>
      </c>
      <c r="AY43" s="410" t="s">
        <v>178</v>
      </c>
    </row>
    <row r="44" spans="2:51" x14ac:dyDescent="0.2">
      <c r="B44" s="967"/>
      <c r="C44" s="968" t="s">
        <v>400</v>
      </c>
      <c r="D44" s="969" t="s">
        <v>390</v>
      </c>
      <c r="E44" s="431">
        <f>+E49+E59+E69+E76+E80+E90</f>
        <v>0</v>
      </c>
      <c r="F44" s="431">
        <f t="shared" ref="F44:P44" si="0">+F49+F59+F69+F76+F80+F90</f>
        <v>0</v>
      </c>
      <c r="G44" s="431">
        <f t="shared" si="0"/>
        <v>0</v>
      </c>
      <c r="H44" s="431">
        <f t="shared" si="0"/>
        <v>0</v>
      </c>
      <c r="I44" s="431">
        <f t="shared" si="0"/>
        <v>0</v>
      </c>
      <c r="J44" s="431">
        <f t="shared" si="0"/>
        <v>0</v>
      </c>
      <c r="K44" s="431">
        <f t="shared" si="0"/>
        <v>0</v>
      </c>
      <c r="L44" s="431">
        <f t="shared" si="0"/>
        <v>0</v>
      </c>
      <c r="M44" s="431">
        <f t="shared" si="0"/>
        <v>0</v>
      </c>
      <c r="N44" s="431">
        <f t="shared" si="0"/>
        <v>0</v>
      </c>
      <c r="O44" s="431">
        <f t="shared" si="0"/>
        <v>0</v>
      </c>
      <c r="P44" s="431">
        <f t="shared" si="0"/>
        <v>0</v>
      </c>
      <c r="Q44" s="432">
        <f>+Q49+Q59+Q69+Q76+Q80+Q90</f>
        <v>0</v>
      </c>
      <c r="R44" s="963"/>
      <c r="S44" s="967"/>
      <c r="T44" s="970" t="s">
        <v>400</v>
      </c>
      <c r="U44" s="971"/>
      <c r="V44" s="433"/>
      <c r="W44" s="433"/>
      <c r="X44" s="433"/>
      <c r="Y44" s="433"/>
      <c r="Z44" s="433"/>
      <c r="AA44" s="433"/>
      <c r="AB44" s="433"/>
      <c r="AC44" s="433"/>
      <c r="AD44" s="433"/>
      <c r="AE44" s="433"/>
      <c r="AF44" s="433"/>
      <c r="AG44" s="433"/>
      <c r="AH44" s="419"/>
      <c r="AJ44" s="967"/>
      <c r="AK44" s="970" t="s">
        <v>400</v>
      </c>
      <c r="AL44" s="971"/>
      <c r="AM44" s="433"/>
      <c r="AN44" s="433"/>
      <c r="AO44" s="433"/>
      <c r="AP44" s="433"/>
      <c r="AQ44" s="433"/>
      <c r="AR44" s="433"/>
      <c r="AS44" s="433"/>
      <c r="AT44" s="433"/>
      <c r="AU44" s="433"/>
      <c r="AV44" s="433"/>
      <c r="AW44" s="433"/>
      <c r="AX44" s="433"/>
      <c r="AY44" s="419"/>
    </row>
    <row r="45" spans="2:51" x14ac:dyDescent="0.2">
      <c r="B45" s="972"/>
      <c r="C45" s="973" t="s">
        <v>401</v>
      </c>
      <c r="D45" s="969"/>
      <c r="E45" s="436"/>
      <c r="F45" s="436"/>
      <c r="G45" s="436"/>
      <c r="H45" s="436"/>
      <c r="I45" s="436"/>
      <c r="J45" s="436"/>
      <c r="K45" s="436"/>
      <c r="L45" s="436"/>
      <c r="M45" s="436"/>
      <c r="N45" s="436"/>
      <c r="O45" s="436"/>
      <c r="P45" s="436"/>
      <c r="Q45" s="437"/>
      <c r="R45" s="963"/>
      <c r="S45" s="972"/>
      <c r="T45" s="973" t="s">
        <v>401</v>
      </c>
      <c r="U45" s="971"/>
      <c r="V45" s="438">
        <f>+V46+V49+V52</f>
        <v>0</v>
      </c>
      <c r="W45" s="438">
        <f>+W46+W49+W52</f>
        <v>0</v>
      </c>
      <c r="X45" s="438">
        <f>+X46+X49+X52</f>
        <v>0</v>
      </c>
      <c r="Y45" s="438">
        <f t="shared" ref="Y45:AG45" si="1">+Y46+Y49+Y52</f>
        <v>0</v>
      </c>
      <c r="Z45" s="438">
        <f t="shared" si="1"/>
        <v>0</v>
      </c>
      <c r="AA45" s="438">
        <f t="shared" si="1"/>
        <v>0</v>
      </c>
      <c r="AB45" s="438">
        <f t="shared" si="1"/>
        <v>0</v>
      </c>
      <c r="AC45" s="438">
        <f t="shared" si="1"/>
        <v>0</v>
      </c>
      <c r="AD45" s="438">
        <f t="shared" si="1"/>
        <v>0</v>
      </c>
      <c r="AE45" s="438">
        <f t="shared" si="1"/>
        <v>0</v>
      </c>
      <c r="AF45" s="438">
        <f t="shared" si="1"/>
        <v>0</v>
      </c>
      <c r="AG45" s="438">
        <f t="shared" si="1"/>
        <v>0</v>
      </c>
      <c r="AH45" s="439">
        <f>SUM(V45:AG45)</f>
        <v>0</v>
      </c>
      <c r="AJ45" s="972"/>
      <c r="AK45" s="973" t="s">
        <v>401</v>
      </c>
      <c r="AL45" s="971"/>
      <c r="AM45" s="438">
        <f>+AM46+AM49+AM52</f>
        <v>0</v>
      </c>
      <c r="AN45" s="438">
        <f>+AN46+AN49+AN52</f>
        <v>0</v>
      </c>
      <c r="AO45" s="438">
        <f>+AO46+AO49+AO52</f>
        <v>0</v>
      </c>
      <c r="AP45" s="438">
        <f t="shared" ref="AP45:AX45" si="2">+AP46+AP49+AP52</f>
        <v>0</v>
      </c>
      <c r="AQ45" s="438">
        <f t="shared" si="2"/>
        <v>0</v>
      </c>
      <c r="AR45" s="438">
        <f t="shared" si="2"/>
        <v>0</v>
      </c>
      <c r="AS45" s="438">
        <f t="shared" si="2"/>
        <v>0</v>
      </c>
      <c r="AT45" s="438">
        <f t="shared" si="2"/>
        <v>0</v>
      </c>
      <c r="AU45" s="438">
        <f t="shared" si="2"/>
        <v>0</v>
      </c>
      <c r="AV45" s="438">
        <f t="shared" si="2"/>
        <v>0</v>
      </c>
      <c r="AW45" s="438">
        <f t="shared" si="2"/>
        <v>0</v>
      </c>
      <c r="AX45" s="438">
        <f t="shared" si="2"/>
        <v>0</v>
      </c>
      <c r="AY45" s="439">
        <f>SUM(AM45:AX45)</f>
        <v>0</v>
      </c>
    </row>
    <row r="46" spans="2:51" x14ac:dyDescent="0.2">
      <c r="B46" s="974" t="s">
        <v>0</v>
      </c>
      <c r="C46" s="975" t="s">
        <v>402</v>
      </c>
      <c r="D46" s="748" t="s">
        <v>403</v>
      </c>
      <c r="E46" s="749">
        <f t="shared" ref="E46:M46" si="3">+E47+E48</f>
        <v>0</v>
      </c>
      <c r="F46" s="749">
        <f t="shared" si="3"/>
        <v>0</v>
      </c>
      <c r="G46" s="749">
        <f t="shared" si="3"/>
        <v>0</v>
      </c>
      <c r="H46" s="749">
        <f t="shared" si="3"/>
        <v>0</v>
      </c>
      <c r="I46" s="749">
        <f t="shared" si="3"/>
        <v>0</v>
      </c>
      <c r="J46" s="749">
        <f t="shared" si="3"/>
        <v>0</v>
      </c>
      <c r="K46" s="749">
        <f t="shared" si="3"/>
        <v>0</v>
      </c>
      <c r="L46" s="749">
        <f t="shared" si="3"/>
        <v>0</v>
      </c>
      <c r="M46" s="749">
        <f t="shared" si="3"/>
        <v>0</v>
      </c>
      <c r="N46" s="749">
        <f>+N47+N48</f>
        <v>0</v>
      </c>
      <c r="O46" s="749">
        <f>+O47+O48</f>
        <v>0</v>
      </c>
      <c r="P46" s="749">
        <f>+P47+P48</f>
        <v>0</v>
      </c>
      <c r="Q46" s="750">
        <f t="shared" ref="Q46:Q54" si="4">SUM(E46:P46)</f>
        <v>0</v>
      </c>
      <c r="R46" s="956"/>
      <c r="S46" s="974" t="s">
        <v>0</v>
      </c>
      <c r="T46" s="975" t="s">
        <v>402</v>
      </c>
      <c r="U46" s="976"/>
      <c r="V46" s="418">
        <f>SUM(V47:V48)</f>
        <v>0</v>
      </c>
      <c r="W46" s="418">
        <f>SUM(W47:W48)</f>
        <v>0</v>
      </c>
      <c r="X46" s="418">
        <f>SUM(X47:X48)</f>
        <v>0</v>
      </c>
      <c r="Y46" s="418">
        <f t="shared" ref="Y46:AG46" si="5">SUM(Y47:Y48)</f>
        <v>0</v>
      </c>
      <c r="Z46" s="418">
        <f t="shared" si="5"/>
        <v>0</v>
      </c>
      <c r="AA46" s="418">
        <f t="shared" si="5"/>
        <v>0</v>
      </c>
      <c r="AB46" s="418">
        <f t="shared" si="5"/>
        <v>0</v>
      </c>
      <c r="AC46" s="418">
        <f t="shared" si="5"/>
        <v>0</v>
      </c>
      <c r="AD46" s="418">
        <f t="shared" si="5"/>
        <v>0</v>
      </c>
      <c r="AE46" s="418">
        <f t="shared" si="5"/>
        <v>0</v>
      </c>
      <c r="AF46" s="418">
        <f t="shared" si="5"/>
        <v>0</v>
      </c>
      <c r="AG46" s="418">
        <f t="shared" si="5"/>
        <v>0</v>
      </c>
      <c r="AH46" s="419">
        <f>SUM(V46:AG46)</f>
        <v>0</v>
      </c>
      <c r="AJ46" s="974" t="s">
        <v>0</v>
      </c>
      <c r="AK46" s="975" t="s">
        <v>402</v>
      </c>
      <c r="AL46" s="977"/>
      <c r="AM46" s="418">
        <f>SUM(AM47:AM48)</f>
        <v>0</v>
      </c>
      <c r="AN46" s="418">
        <f>SUM(AN47:AN48)</f>
        <v>0</v>
      </c>
      <c r="AO46" s="418">
        <f>SUM(AO47:AO48)</f>
        <v>0</v>
      </c>
      <c r="AP46" s="418">
        <f t="shared" ref="AP46:AX46" si="6">SUM(AP47:AP48)</f>
        <v>0</v>
      </c>
      <c r="AQ46" s="418">
        <f t="shared" si="6"/>
        <v>0</v>
      </c>
      <c r="AR46" s="418">
        <f t="shared" si="6"/>
        <v>0</v>
      </c>
      <c r="AS46" s="418">
        <f t="shared" si="6"/>
        <v>0</v>
      </c>
      <c r="AT46" s="418">
        <f t="shared" si="6"/>
        <v>0</v>
      </c>
      <c r="AU46" s="418">
        <f t="shared" si="6"/>
        <v>0</v>
      </c>
      <c r="AV46" s="418">
        <f t="shared" si="6"/>
        <v>0</v>
      </c>
      <c r="AW46" s="418">
        <f t="shared" si="6"/>
        <v>0</v>
      </c>
      <c r="AX46" s="418">
        <f t="shared" si="6"/>
        <v>0</v>
      </c>
      <c r="AY46" s="419">
        <f>SUM(AM46:AX46)</f>
        <v>0</v>
      </c>
    </row>
    <row r="47" spans="2:51" x14ac:dyDescent="0.2">
      <c r="B47" s="978" t="s">
        <v>46</v>
      </c>
      <c r="C47" s="775" t="s">
        <v>404</v>
      </c>
      <c r="D47" s="457" t="s">
        <v>403</v>
      </c>
      <c r="E47" s="752"/>
      <c r="F47" s="752"/>
      <c r="G47" s="752"/>
      <c r="H47" s="752"/>
      <c r="I47" s="752"/>
      <c r="J47" s="752"/>
      <c r="K47" s="752"/>
      <c r="L47" s="752"/>
      <c r="M47" s="752"/>
      <c r="N47" s="752"/>
      <c r="O47" s="752"/>
      <c r="P47" s="752"/>
      <c r="Q47" s="753">
        <f t="shared" si="4"/>
        <v>0</v>
      </c>
      <c r="R47" s="963"/>
      <c r="S47" s="978" t="s">
        <v>46</v>
      </c>
      <c r="T47" s="775" t="s">
        <v>404</v>
      </c>
      <c r="U47" s="979">
        <f>+$H$14</f>
        <v>0</v>
      </c>
      <c r="V47" s="416">
        <f t="shared" ref="V47:AG48" si="7">+E47*$U47</f>
        <v>0</v>
      </c>
      <c r="W47" s="416">
        <f t="shared" si="7"/>
        <v>0</v>
      </c>
      <c r="X47" s="416">
        <f t="shared" si="7"/>
        <v>0</v>
      </c>
      <c r="Y47" s="416">
        <f t="shared" si="7"/>
        <v>0</v>
      </c>
      <c r="Z47" s="416">
        <f t="shared" si="7"/>
        <v>0</v>
      </c>
      <c r="AA47" s="416">
        <f t="shared" si="7"/>
        <v>0</v>
      </c>
      <c r="AB47" s="416">
        <f t="shared" si="7"/>
        <v>0</v>
      </c>
      <c r="AC47" s="416">
        <f t="shared" si="7"/>
        <v>0</v>
      </c>
      <c r="AD47" s="416">
        <f t="shared" si="7"/>
        <v>0</v>
      </c>
      <c r="AE47" s="416">
        <f t="shared" si="7"/>
        <v>0</v>
      </c>
      <c r="AF47" s="416">
        <f t="shared" si="7"/>
        <v>0</v>
      </c>
      <c r="AG47" s="416">
        <f t="shared" si="7"/>
        <v>0</v>
      </c>
      <c r="AH47" s="419">
        <f>SUM(V47:AG47)</f>
        <v>0</v>
      </c>
      <c r="AJ47" s="978" t="s">
        <v>46</v>
      </c>
      <c r="AK47" s="775" t="s">
        <v>404</v>
      </c>
      <c r="AL47" s="980"/>
      <c r="AM47" s="416">
        <f>+E47*$AL47</f>
        <v>0</v>
      </c>
      <c r="AN47" s="416">
        <f t="shared" ref="AN47:AX48" si="8">+F47*$AL47</f>
        <v>0</v>
      </c>
      <c r="AO47" s="416">
        <f t="shared" si="8"/>
        <v>0</v>
      </c>
      <c r="AP47" s="416">
        <f t="shared" si="8"/>
        <v>0</v>
      </c>
      <c r="AQ47" s="416">
        <f t="shared" si="8"/>
        <v>0</v>
      </c>
      <c r="AR47" s="416">
        <f t="shared" si="8"/>
        <v>0</v>
      </c>
      <c r="AS47" s="416">
        <f t="shared" si="8"/>
        <v>0</v>
      </c>
      <c r="AT47" s="416">
        <f t="shared" si="8"/>
        <v>0</v>
      </c>
      <c r="AU47" s="416">
        <f t="shared" si="8"/>
        <v>0</v>
      </c>
      <c r="AV47" s="416">
        <f t="shared" si="8"/>
        <v>0</v>
      </c>
      <c r="AW47" s="416">
        <f t="shared" si="8"/>
        <v>0</v>
      </c>
      <c r="AX47" s="416">
        <f t="shared" si="8"/>
        <v>0</v>
      </c>
      <c r="AY47" s="419">
        <f>SUM(AM47:AX47)</f>
        <v>0</v>
      </c>
    </row>
    <row r="48" spans="2:51" x14ac:dyDescent="0.2">
      <c r="B48" s="978" t="s">
        <v>47</v>
      </c>
      <c r="C48" s="775" t="s">
        <v>405</v>
      </c>
      <c r="D48" s="457" t="s">
        <v>403</v>
      </c>
      <c r="E48" s="752"/>
      <c r="F48" s="752"/>
      <c r="G48" s="752"/>
      <c r="H48" s="752"/>
      <c r="I48" s="752"/>
      <c r="J48" s="752"/>
      <c r="K48" s="752"/>
      <c r="L48" s="752"/>
      <c r="M48" s="752"/>
      <c r="N48" s="752"/>
      <c r="O48" s="752"/>
      <c r="P48" s="752"/>
      <c r="Q48" s="753">
        <f t="shared" si="4"/>
        <v>0</v>
      </c>
      <c r="R48" s="963"/>
      <c r="S48" s="978" t="s">
        <v>47</v>
      </c>
      <c r="T48" s="775" t="s">
        <v>405</v>
      </c>
      <c r="U48" s="979">
        <f>+$J$14</f>
        <v>0</v>
      </c>
      <c r="V48" s="416">
        <f t="shared" si="7"/>
        <v>0</v>
      </c>
      <c r="W48" s="416">
        <f t="shared" si="7"/>
        <v>0</v>
      </c>
      <c r="X48" s="416">
        <f t="shared" si="7"/>
        <v>0</v>
      </c>
      <c r="Y48" s="416">
        <f t="shared" si="7"/>
        <v>0</v>
      </c>
      <c r="Z48" s="416">
        <f t="shared" si="7"/>
        <v>0</v>
      </c>
      <c r="AA48" s="416">
        <f t="shared" si="7"/>
        <v>0</v>
      </c>
      <c r="AB48" s="416">
        <f t="shared" si="7"/>
        <v>0</v>
      </c>
      <c r="AC48" s="416">
        <f t="shared" si="7"/>
        <v>0</v>
      </c>
      <c r="AD48" s="416">
        <f t="shared" si="7"/>
        <v>0</v>
      </c>
      <c r="AE48" s="416">
        <f t="shared" si="7"/>
        <v>0</v>
      </c>
      <c r="AF48" s="416">
        <f t="shared" si="7"/>
        <v>0</v>
      </c>
      <c r="AG48" s="416">
        <f t="shared" si="7"/>
        <v>0</v>
      </c>
      <c r="AH48" s="419">
        <f t="shared" ref="AH48:AH75" si="9">SUM(V48:AG48)</f>
        <v>0</v>
      </c>
      <c r="AJ48" s="978" t="s">
        <v>47</v>
      </c>
      <c r="AK48" s="775" t="s">
        <v>405</v>
      </c>
      <c r="AL48" s="980"/>
      <c r="AM48" s="416">
        <f>+E48*$AL48</f>
        <v>0</v>
      </c>
      <c r="AN48" s="416">
        <f t="shared" si="8"/>
        <v>0</v>
      </c>
      <c r="AO48" s="416">
        <f t="shared" si="8"/>
        <v>0</v>
      </c>
      <c r="AP48" s="416">
        <f t="shared" si="8"/>
        <v>0</v>
      </c>
      <c r="AQ48" s="416">
        <f t="shared" si="8"/>
        <v>0</v>
      </c>
      <c r="AR48" s="416">
        <f t="shared" si="8"/>
        <v>0</v>
      </c>
      <c r="AS48" s="416">
        <f t="shared" si="8"/>
        <v>0</v>
      </c>
      <c r="AT48" s="416">
        <f t="shared" si="8"/>
        <v>0</v>
      </c>
      <c r="AU48" s="416">
        <f t="shared" si="8"/>
        <v>0</v>
      </c>
      <c r="AV48" s="416">
        <f t="shared" si="8"/>
        <v>0</v>
      </c>
      <c r="AW48" s="416">
        <f t="shared" si="8"/>
        <v>0</v>
      </c>
      <c r="AX48" s="416">
        <f t="shared" si="8"/>
        <v>0</v>
      </c>
      <c r="AY48" s="419">
        <f t="shared" ref="AY48:AY75" si="10">SUM(AM48:AX48)</f>
        <v>0</v>
      </c>
    </row>
    <row r="49" spans="2:51" x14ac:dyDescent="0.2">
      <c r="B49" s="978" t="s">
        <v>1</v>
      </c>
      <c r="C49" s="775" t="s">
        <v>406</v>
      </c>
      <c r="D49" s="457" t="s">
        <v>390</v>
      </c>
      <c r="E49" s="776">
        <f t="shared" ref="E49:M49" si="11">E50+E51</f>
        <v>0</v>
      </c>
      <c r="F49" s="776">
        <f t="shared" si="11"/>
        <v>0</v>
      </c>
      <c r="G49" s="776">
        <f t="shared" si="11"/>
        <v>0</v>
      </c>
      <c r="H49" s="776">
        <f t="shared" si="11"/>
        <v>0</v>
      </c>
      <c r="I49" s="776">
        <f t="shared" si="11"/>
        <v>0</v>
      </c>
      <c r="J49" s="776">
        <f t="shared" si="11"/>
        <v>0</v>
      </c>
      <c r="K49" s="776">
        <f t="shared" si="11"/>
        <v>0</v>
      </c>
      <c r="L49" s="776">
        <f t="shared" si="11"/>
        <v>0</v>
      </c>
      <c r="M49" s="776">
        <f t="shared" si="11"/>
        <v>0</v>
      </c>
      <c r="N49" s="776">
        <f>N50+N51</f>
        <v>0</v>
      </c>
      <c r="O49" s="776">
        <f>O50+O51</f>
        <v>0</v>
      </c>
      <c r="P49" s="776">
        <f>P50+P51</f>
        <v>0</v>
      </c>
      <c r="Q49" s="753">
        <f t="shared" si="4"/>
        <v>0</v>
      </c>
      <c r="R49" s="956"/>
      <c r="S49" s="978" t="s">
        <v>1</v>
      </c>
      <c r="T49" s="775" t="s">
        <v>406</v>
      </c>
      <c r="U49" s="979"/>
      <c r="V49" s="416">
        <f>+V50+V51</f>
        <v>0</v>
      </c>
      <c r="W49" s="416">
        <f>+W50+W51</f>
        <v>0</v>
      </c>
      <c r="X49" s="416">
        <f>+X50+X51</f>
        <v>0</v>
      </c>
      <c r="Y49" s="416">
        <f t="shared" ref="Y49:AG49" si="12">+Y50+Y51</f>
        <v>0</v>
      </c>
      <c r="Z49" s="416">
        <f t="shared" si="12"/>
        <v>0</v>
      </c>
      <c r="AA49" s="416">
        <f t="shared" si="12"/>
        <v>0</v>
      </c>
      <c r="AB49" s="416">
        <f t="shared" si="12"/>
        <v>0</v>
      </c>
      <c r="AC49" s="416">
        <f t="shared" si="12"/>
        <v>0</v>
      </c>
      <c r="AD49" s="416">
        <f t="shared" si="12"/>
        <v>0</v>
      </c>
      <c r="AE49" s="416">
        <f t="shared" si="12"/>
        <v>0</v>
      </c>
      <c r="AF49" s="416">
        <f t="shared" si="12"/>
        <v>0</v>
      </c>
      <c r="AG49" s="416">
        <f t="shared" si="12"/>
        <v>0</v>
      </c>
      <c r="AH49" s="419">
        <f t="shared" si="9"/>
        <v>0</v>
      </c>
      <c r="AJ49" s="978" t="s">
        <v>1</v>
      </c>
      <c r="AK49" s="775" t="s">
        <v>406</v>
      </c>
      <c r="AL49" s="981"/>
      <c r="AM49" s="416">
        <f>+AM50+AM51</f>
        <v>0</v>
      </c>
      <c r="AN49" s="416">
        <f>+AN50+AN51</f>
        <v>0</v>
      </c>
      <c r="AO49" s="416">
        <f>+AO50+AO51</f>
        <v>0</v>
      </c>
      <c r="AP49" s="416">
        <f t="shared" ref="AP49:AX49" si="13">+AP50+AP51</f>
        <v>0</v>
      </c>
      <c r="AQ49" s="416">
        <f t="shared" si="13"/>
        <v>0</v>
      </c>
      <c r="AR49" s="416">
        <f t="shared" si="13"/>
        <v>0</v>
      </c>
      <c r="AS49" s="416">
        <f t="shared" si="13"/>
        <v>0</v>
      </c>
      <c r="AT49" s="416">
        <f t="shared" si="13"/>
        <v>0</v>
      </c>
      <c r="AU49" s="416">
        <f t="shared" si="13"/>
        <v>0</v>
      </c>
      <c r="AV49" s="416">
        <f t="shared" si="13"/>
        <v>0</v>
      </c>
      <c r="AW49" s="416">
        <f t="shared" si="13"/>
        <v>0</v>
      </c>
      <c r="AX49" s="416">
        <f t="shared" si="13"/>
        <v>0</v>
      </c>
      <c r="AY49" s="419">
        <f t="shared" si="10"/>
        <v>0</v>
      </c>
    </row>
    <row r="50" spans="2:51" x14ac:dyDescent="0.2">
      <c r="B50" s="978" t="s">
        <v>49</v>
      </c>
      <c r="C50" s="777" t="s">
        <v>407</v>
      </c>
      <c r="D50" s="457" t="s">
        <v>390</v>
      </c>
      <c r="E50" s="752"/>
      <c r="F50" s="752"/>
      <c r="G50" s="752"/>
      <c r="H50" s="752"/>
      <c r="I50" s="752"/>
      <c r="J50" s="752"/>
      <c r="K50" s="752"/>
      <c r="L50" s="752"/>
      <c r="M50" s="752"/>
      <c r="N50" s="752"/>
      <c r="O50" s="752"/>
      <c r="P50" s="752"/>
      <c r="Q50" s="753">
        <f t="shared" si="4"/>
        <v>0</v>
      </c>
      <c r="R50" s="963"/>
      <c r="S50" s="978" t="s">
        <v>49</v>
      </c>
      <c r="T50" s="777" t="s">
        <v>407</v>
      </c>
      <c r="U50" s="979">
        <f>+$H$22</f>
        <v>0</v>
      </c>
      <c r="V50" s="416">
        <f t="shared" ref="V50:AG51" si="14">+E50*$U50</f>
        <v>0</v>
      </c>
      <c r="W50" s="416">
        <f t="shared" si="14"/>
        <v>0</v>
      </c>
      <c r="X50" s="416">
        <f t="shared" si="14"/>
        <v>0</v>
      </c>
      <c r="Y50" s="416">
        <f t="shared" si="14"/>
        <v>0</v>
      </c>
      <c r="Z50" s="416">
        <f t="shared" si="14"/>
        <v>0</v>
      </c>
      <c r="AA50" s="416">
        <f t="shared" si="14"/>
        <v>0</v>
      </c>
      <c r="AB50" s="416">
        <f t="shared" si="14"/>
        <v>0</v>
      </c>
      <c r="AC50" s="416">
        <f t="shared" si="14"/>
        <v>0</v>
      </c>
      <c r="AD50" s="416">
        <f t="shared" si="14"/>
        <v>0</v>
      </c>
      <c r="AE50" s="416">
        <f t="shared" si="14"/>
        <v>0</v>
      </c>
      <c r="AF50" s="416">
        <f t="shared" si="14"/>
        <v>0</v>
      </c>
      <c r="AG50" s="416">
        <f t="shared" si="14"/>
        <v>0</v>
      </c>
      <c r="AH50" s="419">
        <f t="shared" si="9"/>
        <v>0</v>
      </c>
      <c r="AJ50" s="978" t="s">
        <v>49</v>
      </c>
      <c r="AK50" s="777" t="s">
        <v>407</v>
      </c>
      <c r="AL50" s="980"/>
      <c r="AM50" s="416">
        <f t="shared" ref="AM50:AX51" si="15">+E50*$AL50</f>
        <v>0</v>
      </c>
      <c r="AN50" s="416">
        <f t="shared" si="15"/>
        <v>0</v>
      </c>
      <c r="AO50" s="416">
        <f t="shared" si="15"/>
        <v>0</v>
      </c>
      <c r="AP50" s="416">
        <f t="shared" si="15"/>
        <v>0</v>
      </c>
      <c r="AQ50" s="416">
        <f t="shared" si="15"/>
        <v>0</v>
      </c>
      <c r="AR50" s="416">
        <f t="shared" si="15"/>
        <v>0</v>
      </c>
      <c r="AS50" s="416">
        <f t="shared" si="15"/>
        <v>0</v>
      </c>
      <c r="AT50" s="416">
        <f t="shared" si="15"/>
        <v>0</v>
      </c>
      <c r="AU50" s="416">
        <f t="shared" si="15"/>
        <v>0</v>
      </c>
      <c r="AV50" s="416">
        <f t="shared" si="15"/>
        <v>0</v>
      </c>
      <c r="AW50" s="416">
        <f t="shared" si="15"/>
        <v>0</v>
      </c>
      <c r="AX50" s="416">
        <f t="shared" si="15"/>
        <v>0</v>
      </c>
      <c r="AY50" s="419">
        <f t="shared" si="10"/>
        <v>0</v>
      </c>
    </row>
    <row r="51" spans="2:51" x14ac:dyDescent="0.2">
      <c r="B51" s="978" t="s">
        <v>50</v>
      </c>
      <c r="C51" s="777" t="s">
        <v>408</v>
      </c>
      <c r="D51" s="457" t="s">
        <v>390</v>
      </c>
      <c r="E51" s="752"/>
      <c r="F51" s="752"/>
      <c r="G51" s="752"/>
      <c r="H51" s="752"/>
      <c r="I51" s="752"/>
      <c r="J51" s="752"/>
      <c r="K51" s="752"/>
      <c r="L51" s="752"/>
      <c r="M51" s="752"/>
      <c r="N51" s="752"/>
      <c r="O51" s="752"/>
      <c r="P51" s="752"/>
      <c r="Q51" s="753">
        <f t="shared" si="4"/>
        <v>0</v>
      </c>
      <c r="R51" s="963"/>
      <c r="S51" s="978" t="s">
        <v>50</v>
      </c>
      <c r="T51" s="777" t="s">
        <v>408</v>
      </c>
      <c r="U51" s="979">
        <f>+$H$23</f>
        <v>0</v>
      </c>
      <c r="V51" s="416">
        <f t="shared" si="14"/>
        <v>0</v>
      </c>
      <c r="W51" s="416">
        <f t="shared" si="14"/>
        <v>0</v>
      </c>
      <c r="X51" s="416">
        <f t="shared" si="14"/>
        <v>0</v>
      </c>
      <c r="Y51" s="416">
        <f t="shared" si="14"/>
        <v>0</v>
      </c>
      <c r="Z51" s="416">
        <f t="shared" si="14"/>
        <v>0</v>
      </c>
      <c r="AA51" s="416">
        <f t="shared" si="14"/>
        <v>0</v>
      </c>
      <c r="AB51" s="416">
        <f t="shared" si="14"/>
        <v>0</v>
      </c>
      <c r="AC51" s="416">
        <f t="shared" si="14"/>
        <v>0</v>
      </c>
      <c r="AD51" s="416">
        <f t="shared" si="14"/>
        <v>0</v>
      </c>
      <c r="AE51" s="416">
        <f t="shared" si="14"/>
        <v>0</v>
      </c>
      <c r="AF51" s="416">
        <f t="shared" si="14"/>
        <v>0</v>
      </c>
      <c r="AG51" s="416">
        <f t="shared" si="14"/>
        <v>0</v>
      </c>
      <c r="AH51" s="419">
        <f t="shared" si="9"/>
        <v>0</v>
      </c>
      <c r="AJ51" s="978" t="s">
        <v>50</v>
      </c>
      <c r="AK51" s="777" t="s">
        <v>408</v>
      </c>
      <c r="AL51" s="980"/>
      <c r="AM51" s="416">
        <f t="shared" si="15"/>
        <v>0</v>
      </c>
      <c r="AN51" s="416">
        <f t="shared" si="15"/>
        <v>0</v>
      </c>
      <c r="AO51" s="416">
        <f t="shared" si="15"/>
        <v>0</v>
      </c>
      <c r="AP51" s="416">
        <f t="shared" si="15"/>
        <v>0</v>
      </c>
      <c r="AQ51" s="416">
        <f t="shared" si="15"/>
        <v>0</v>
      </c>
      <c r="AR51" s="416">
        <f t="shared" si="15"/>
        <v>0</v>
      </c>
      <c r="AS51" s="416">
        <f t="shared" si="15"/>
        <v>0</v>
      </c>
      <c r="AT51" s="416">
        <f t="shared" si="15"/>
        <v>0</v>
      </c>
      <c r="AU51" s="416">
        <f t="shared" si="15"/>
        <v>0</v>
      </c>
      <c r="AV51" s="416">
        <f t="shared" si="15"/>
        <v>0</v>
      </c>
      <c r="AW51" s="416">
        <f t="shared" si="15"/>
        <v>0</v>
      </c>
      <c r="AX51" s="416">
        <f t="shared" si="15"/>
        <v>0</v>
      </c>
      <c r="AY51" s="419">
        <f t="shared" si="10"/>
        <v>0</v>
      </c>
    </row>
    <row r="52" spans="2:51" x14ac:dyDescent="0.2">
      <c r="B52" s="965" t="s">
        <v>2</v>
      </c>
      <c r="C52" s="778" t="s">
        <v>409</v>
      </c>
      <c r="D52" s="779" t="s">
        <v>410</v>
      </c>
      <c r="E52" s="776">
        <f t="shared" ref="E52:M52" si="16">E53+E54</f>
        <v>0</v>
      </c>
      <c r="F52" s="776">
        <f t="shared" si="16"/>
        <v>0</v>
      </c>
      <c r="G52" s="776">
        <f t="shared" si="16"/>
        <v>0</v>
      </c>
      <c r="H52" s="776">
        <f t="shared" si="16"/>
        <v>0</v>
      </c>
      <c r="I52" s="776">
        <f t="shared" si="16"/>
        <v>0</v>
      </c>
      <c r="J52" s="776">
        <f t="shared" si="16"/>
        <v>0</v>
      </c>
      <c r="K52" s="776">
        <f t="shared" si="16"/>
        <v>0</v>
      </c>
      <c r="L52" s="776">
        <f t="shared" si="16"/>
        <v>0</v>
      </c>
      <c r="M52" s="776">
        <f t="shared" si="16"/>
        <v>0</v>
      </c>
      <c r="N52" s="776">
        <f>N53+N54</f>
        <v>0</v>
      </c>
      <c r="O52" s="776">
        <f>O53+O54</f>
        <v>0</v>
      </c>
      <c r="P52" s="776">
        <f>P53+P54</f>
        <v>0</v>
      </c>
      <c r="Q52" s="780">
        <f t="shared" si="4"/>
        <v>0</v>
      </c>
      <c r="R52" s="963"/>
      <c r="S52" s="965" t="s">
        <v>2</v>
      </c>
      <c r="T52" s="778" t="s">
        <v>409</v>
      </c>
      <c r="U52" s="979"/>
      <c r="V52" s="433">
        <f>+V53+V54</f>
        <v>0</v>
      </c>
      <c r="W52" s="433">
        <f>+W53+W54</f>
        <v>0</v>
      </c>
      <c r="X52" s="433">
        <f>+X53+X54</f>
        <v>0</v>
      </c>
      <c r="Y52" s="433">
        <f t="shared" ref="Y52:AG52" si="17">+Y53+Y54</f>
        <v>0</v>
      </c>
      <c r="Z52" s="433">
        <f t="shared" si="17"/>
        <v>0</v>
      </c>
      <c r="AA52" s="433">
        <f t="shared" si="17"/>
        <v>0</v>
      </c>
      <c r="AB52" s="433">
        <f t="shared" si="17"/>
        <v>0</v>
      </c>
      <c r="AC52" s="433">
        <f t="shared" si="17"/>
        <v>0</v>
      </c>
      <c r="AD52" s="433">
        <f t="shared" si="17"/>
        <v>0</v>
      </c>
      <c r="AE52" s="433">
        <f t="shared" si="17"/>
        <v>0</v>
      </c>
      <c r="AF52" s="433">
        <f t="shared" si="17"/>
        <v>0</v>
      </c>
      <c r="AG52" s="433">
        <f t="shared" si="17"/>
        <v>0</v>
      </c>
      <c r="AH52" s="419">
        <f t="shared" si="9"/>
        <v>0</v>
      </c>
      <c r="AJ52" s="965" t="s">
        <v>2</v>
      </c>
      <c r="AK52" s="778" t="s">
        <v>409</v>
      </c>
      <c r="AL52" s="981"/>
      <c r="AM52" s="433">
        <f>+AM53+AM54</f>
        <v>0</v>
      </c>
      <c r="AN52" s="433">
        <f>+AN53+AN54</f>
        <v>0</v>
      </c>
      <c r="AO52" s="433">
        <f>+AO53+AO54</f>
        <v>0</v>
      </c>
      <c r="AP52" s="433">
        <f t="shared" ref="AP52:AX52" si="18">+AP53+AP54</f>
        <v>0</v>
      </c>
      <c r="AQ52" s="433">
        <f t="shared" si="18"/>
        <v>0</v>
      </c>
      <c r="AR52" s="433">
        <f t="shared" si="18"/>
        <v>0</v>
      </c>
      <c r="AS52" s="433">
        <f t="shared" si="18"/>
        <v>0</v>
      </c>
      <c r="AT52" s="433">
        <f t="shared" si="18"/>
        <v>0</v>
      </c>
      <c r="AU52" s="433">
        <f t="shared" si="18"/>
        <v>0</v>
      </c>
      <c r="AV52" s="433">
        <f t="shared" si="18"/>
        <v>0</v>
      </c>
      <c r="AW52" s="433">
        <f t="shared" si="18"/>
        <v>0</v>
      </c>
      <c r="AX52" s="433">
        <f t="shared" si="18"/>
        <v>0</v>
      </c>
      <c r="AY52" s="419">
        <f t="shared" si="10"/>
        <v>0</v>
      </c>
    </row>
    <row r="53" spans="2:51" x14ac:dyDescent="0.2">
      <c r="B53" s="978" t="s">
        <v>53</v>
      </c>
      <c r="C53" s="982" t="s">
        <v>570</v>
      </c>
      <c r="D53" s="779" t="s">
        <v>410</v>
      </c>
      <c r="E53" s="752"/>
      <c r="F53" s="752"/>
      <c r="G53" s="752"/>
      <c r="H53" s="752"/>
      <c r="I53" s="752"/>
      <c r="J53" s="752"/>
      <c r="K53" s="752"/>
      <c r="L53" s="752"/>
      <c r="M53" s="752"/>
      <c r="N53" s="752"/>
      <c r="O53" s="752"/>
      <c r="P53" s="752"/>
      <c r="Q53" s="753">
        <f t="shared" si="4"/>
        <v>0</v>
      </c>
      <c r="R53" s="963"/>
      <c r="S53" s="978" t="s">
        <v>53</v>
      </c>
      <c r="T53" s="982" t="s">
        <v>570</v>
      </c>
      <c r="U53" s="979">
        <f>+$H$30</f>
        <v>0</v>
      </c>
      <c r="V53" s="416">
        <f t="shared" ref="V53:AG54" si="19">+E53*$U53</f>
        <v>0</v>
      </c>
      <c r="W53" s="416">
        <f t="shared" si="19"/>
        <v>0</v>
      </c>
      <c r="X53" s="416">
        <f t="shared" si="19"/>
        <v>0</v>
      </c>
      <c r="Y53" s="416">
        <f t="shared" si="19"/>
        <v>0</v>
      </c>
      <c r="Z53" s="416">
        <f t="shared" si="19"/>
        <v>0</v>
      </c>
      <c r="AA53" s="416">
        <f t="shared" si="19"/>
        <v>0</v>
      </c>
      <c r="AB53" s="416">
        <f t="shared" si="19"/>
        <v>0</v>
      </c>
      <c r="AC53" s="416">
        <f t="shared" si="19"/>
        <v>0</v>
      </c>
      <c r="AD53" s="416">
        <f t="shared" si="19"/>
        <v>0</v>
      </c>
      <c r="AE53" s="416">
        <f t="shared" si="19"/>
        <v>0</v>
      </c>
      <c r="AF53" s="416">
        <f t="shared" si="19"/>
        <v>0</v>
      </c>
      <c r="AG53" s="416">
        <f t="shared" si="19"/>
        <v>0</v>
      </c>
      <c r="AH53" s="419">
        <f t="shared" si="9"/>
        <v>0</v>
      </c>
      <c r="AJ53" s="978" t="s">
        <v>53</v>
      </c>
      <c r="AK53" s="982" t="s">
        <v>570</v>
      </c>
      <c r="AL53" s="980"/>
      <c r="AM53" s="416">
        <f t="shared" ref="AM53:AX54" si="20">+E53*$AL53</f>
        <v>0</v>
      </c>
      <c r="AN53" s="416">
        <f t="shared" si="20"/>
        <v>0</v>
      </c>
      <c r="AO53" s="416">
        <f t="shared" si="20"/>
        <v>0</v>
      </c>
      <c r="AP53" s="416">
        <f t="shared" si="20"/>
        <v>0</v>
      </c>
      <c r="AQ53" s="416">
        <f t="shared" si="20"/>
        <v>0</v>
      </c>
      <c r="AR53" s="416">
        <f t="shared" si="20"/>
        <v>0</v>
      </c>
      <c r="AS53" s="416">
        <f t="shared" si="20"/>
        <v>0</v>
      </c>
      <c r="AT53" s="416">
        <f t="shared" si="20"/>
        <v>0</v>
      </c>
      <c r="AU53" s="416">
        <f t="shared" si="20"/>
        <v>0</v>
      </c>
      <c r="AV53" s="416">
        <f t="shared" si="20"/>
        <v>0</v>
      </c>
      <c r="AW53" s="416">
        <f t="shared" si="20"/>
        <v>0</v>
      </c>
      <c r="AX53" s="416">
        <f t="shared" si="20"/>
        <v>0</v>
      </c>
      <c r="AY53" s="419">
        <f t="shared" si="10"/>
        <v>0</v>
      </c>
    </row>
    <row r="54" spans="2:51" x14ac:dyDescent="0.2">
      <c r="B54" s="983" t="s">
        <v>54</v>
      </c>
      <c r="C54" s="783" t="s">
        <v>571</v>
      </c>
      <c r="D54" s="784" t="s">
        <v>410</v>
      </c>
      <c r="E54" s="785"/>
      <c r="F54" s="785"/>
      <c r="G54" s="785"/>
      <c r="H54" s="785"/>
      <c r="I54" s="785"/>
      <c r="J54" s="785"/>
      <c r="K54" s="785"/>
      <c r="L54" s="785"/>
      <c r="M54" s="785"/>
      <c r="N54" s="785"/>
      <c r="O54" s="785"/>
      <c r="P54" s="785"/>
      <c r="Q54" s="786">
        <f t="shared" si="4"/>
        <v>0</v>
      </c>
      <c r="R54" s="963"/>
      <c r="S54" s="983" t="s">
        <v>54</v>
      </c>
      <c r="T54" s="783" t="s">
        <v>571</v>
      </c>
      <c r="U54" s="984">
        <f>+$J$30</f>
        <v>0</v>
      </c>
      <c r="V54" s="416">
        <f t="shared" si="19"/>
        <v>0</v>
      </c>
      <c r="W54" s="416">
        <f t="shared" si="19"/>
        <v>0</v>
      </c>
      <c r="X54" s="416">
        <f t="shared" si="19"/>
        <v>0</v>
      </c>
      <c r="Y54" s="416">
        <f t="shared" si="19"/>
        <v>0</v>
      </c>
      <c r="Z54" s="416">
        <f t="shared" si="19"/>
        <v>0</v>
      </c>
      <c r="AA54" s="416">
        <f t="shared" si="19"/>
        <v>0</v>
      </c>
      <c r="AB54" s="416">
        <f t="shared" si="19"/>
        <v>0</v>
      </c>
      <c r="AC54" s="416">
        <f t="shared" si="19"/>
        <v>0</v>
      </c>
      <c r="AD54" s="416">
        <f t="shared" si="19"/>
        <v>0</v>
      </c>
      <c r="AE54" s="416">
        <f t="shared" si="19"/>
        <v>0</v>
      </c>
      <c r="AF54" s="416">
        <f t="shared" si="19"/>
        <v>0</v>
      </c>
      <c r="AG54" s="416">
        <f t="shared" si="19"/>
        <v>0</v>
      </c>
      <c r="AH54" s="419">
        <f t="shared" si="9"/>
        <v>0</v>
      </c>
      <c r="AJ54" s="983" t="s">
        <v>54</v>
      </c>
      <c r="AK54" s="783" t="s">
        <v>571</v>
      </c>
      <c r="AL54" s="985"/>
      <c r="AM54" s="416">
        <f t="shared" si="20"/>
        <v>0</v>
      </c>
      <c r="AN54" s="416">
        <f t="shared" si="20"/>
        <v>0</v>
      </c>
      <c r="AO54" s="416">
        <f t="shared" si="20"/>
        <v>0</v>
      </c>
      <c r="AP54" s="416">
        <f t="shared" si="20"/>
        <v>0</v>
      </c>
      <c r="AQ54" s="416">
        <f t="shared" si="20"/>
        <v>0</v>
      </c>
      <c r="AR54" s="416">
        <f t="shared" si="20"/>
        <v>0</v>
      </c>
      <c r="AS54" s="416">
        <f t="shared" si="20"/>
        <v>0</v>
      </c>
      <c r="AT54" s="416">
        <f t="shared" si="20"/>
        <v>0</v>
      </c>
      <c r="AU54" s="416">
        <f t="shared" si="20"/>
        <v>0</v>
      </c>
      <c r="AV54" s="416">
        <f t="shared" si="20"/>
        <v>0</v>
      </c>
      <c r="AW54" s="416">
        <f t="shared" si="20"/>
        <v>0</v>
      </c>
      <c r="AX54" s="416">
        <f t="shared" si="20"/>
        <v>0</v>
      </c>
      <c r="AY54" s="419">
        <f t="shared" si="10"/>
        <v>0</v>
      </c>
    </row>
    <row r="55" spans="2:51" x14ac:dyDescent="0.2">
      <c r="B55" s="986"/>
      <c r="C55" s="987" t="s">
        <v>694</v>
      </c>
      <c r="D55" s="988"/>
      <c r="E55" s="988"/>
      <c r="F55" s="988"/>
      <c r="G55" s="988"/>
      <c r="H55" s="988"/>
      <c r="I55" s="988"/>
      <c r="J55" s="988"/>
      <c r="K55" s="988"/>
      <c r="L55" s="988"/>
      <c r="M55" s="988"/>
      <c r="N55" s="988"/>
      <c r="O55" s="988"/>
      <c r="P55" s="988"/>
      <c r="Q55" s="989"/>
      <c r="R55" s="963"/>
      <c r="S55" s="986"/>
      <c r="T55" s="987" t="s">
        <v>694</v>
      </c>
      <c r="U55" s="990"/>
      <c r="V55" s="438">
        <f>+V56+V59+V62</f>
        <v>0</v>
      </c>
      <c r="W55" s="438">
        <f>+W56+W59+W62</f>
        <v>0</v>
      </c>
      <c r="X55" s="438">
        <f>+X56+X59+X62</f>
        <v>0</v>
      </c>
      <c r="Y55" s="438">
        <f t="shared" ref="Y55:AG55" si="21">+Y56+Y59+Y62</f>
        <v>0</v>
      </c>
      <c r="Z55" s="438">
        <f t="shared" si="21"/>
        <v>0</v>
      </c>
      <c r="AA55" s="438">
        <f t="shared" si="21"/>
        <v>0</v>
      </c>
      <c r="AB55" s="438">
        <f t="shared" si="21"/>
        <v>0</v>
      </c>
      <c r="AC55" s="438">
        <f t="shared" si="21"/>
        <v>0</v>
      </c>
      <c r="AD55" s="438">
        <f t="shared" si="21"/>
        <v>0</v>
      </c>
      <c r="AE55" s="438">
        <f t="shared" si="21"/>
        <v>0</v>
      </c>
      <c r="AF55" s="438">
        <f t="shared" si="21"/>
        <v>0</v>
      </c>
      <c r="AG55" s="438">
        <f t="shared" si="21"/>
        <v>0</v>
      </c>
      <c r="AH55" s="439">
        <f t="shared" si="9"/>
        <v>0</v>
      </c>
      <c r="AJ55" s="986"/>
      <c r="AK55" s="987" t="s">
        <v>694</v>
      </c>
      <c r="AL55" s="991"/>
      <c r="AM55" s="438">
        <f>+AM56+AM59+AM62</f>
        <v>0</v>
      </c>
      <c r="AN55" s="438">
        <f>+AN56+AN59+AN62</f>
        <v>0</v>
      </c>
      <c r="AO55" s="438">
        <f>+AO56+AO59+AO62</f>
        <v>0</v>
      </c>
      <c r="AP55" s="438">
        <f t="shared" ref="AP55:AX55" si="22">+AP56+AP59+AP62</f>
        <v>0</v>
      </c>
      <c r="AQ55" s="438">
        <f t="shared" si="22"/>
        <v>0</v>
      </c>
      <c r="AR55" s="438">
        <f t="shared" si="22"/>
        <v>0</v>
      </c>
      <c r="AS55" s="438">
        <f t="shared" si="22"/>
        <v>0</v>
      </c>
      <c r="AT55" s="438">
        <f t="shared" si="22"/>
        <v>0</v>
      </c>
      <c r="AU55" s="438">
        <f t="shared" si="22"/>
        <v>0</v>
      </c>
      <c r="AV55" s="438">
        <f t="shared" si="22"/>
        <v>0</v>
      </c>
      <c r="AW55" s="438">
        <f t="shared" si="22"/>
        <v>0</v>
      </c>
      <c r="AX55" s="438">
        <f t="shared" si="22"/>
        <v>0</v>
      </c>
      <c r="AY55" s="439">
        <f t="shared" si="10"/>
        <v>0</v>
      </c>
    </row>
    <row r="56" spans="2:51" x14ac:dyDescent="0.2">
      <c r="B56" s="974" t="s">
        <v>0</v>
      </c>
      <c r="C56" s="975" t="s">
        <v>402</v>
      </c>
      <c r="D56" s="748" t="s">
        <v>403</v>
      </c>
      <c r="E56" s="749">
        <f t="shared" ref="E56:P56" si="23">+E57+E58</f>
        <v>0</v>
      </c>
      <c r="F56" s="749">
        <f t="shared" si="23"/>
        <v>0</v>
      </c>
      <c r="G56" s="749">
        <f t="shared" si="23"/>
        <v>0</v>
      </c>
      <c r="H56" s="749">
        <f t="shared" si="23"/>
        <v>0</v>
      </c>
      <c r="I56" s="749">
        <f t="shared" si="23"/>
        <v>0</v>
      </c>
      <c r="J56" s="749">
        <f t="shared" si="23"/>
        <v>0</v>
      </c>
      <c r="K56" s="749">
        <f t="shared" si="23"/>
        <v>0</v>
      </c>
      <c r="L56" s="749">
        <f t="shared" si="23"/>
        <v>0</v>
      </c>
      <c r="M56" s="749">
        <f t="shared" si="23"/>
        <v>0</v>
      </c>
      <c r="N56" s="749">
        <f t="shared" si="23"/>
        <v>0</v>
      </c>
      <c r="O56" s="749">
        <f t="shared" si="23"/>
        <v>0</v>
      </c>
      <c r="P56" s="749">
        <f t="shared" si="23"/>
        <v>0</v>
      </c>
      <c r="Q56" s="750">
        <f t="shared" ref="Q56:Q64" si="24">SUM(E56:P56)</f>
        <v>0</v>
      </c>
      <c r="R56" s="963"/>
      <c r="S56" s="974" t="s">
        <v>0</v>
      </c>
      <c r="T56" s="975" t="s">
        <v>402</v>
      </c>
      <c r="U56" s="992"/>
      <c r="V56" s="418">
        <f>SUM(V57:V58)</f>
        <v>0</v>
      </c>
      <c r="W56" s="418">
        <f>SUM(W57:W58)</f>
        <v>0</v>
      </c>
      <c r="X56" s="418">
        <f>SUM(X57:X58)</f>
        <v>0</v>
      </c>
      <c r="Y56" s="418">
        <f t="shared" ref="Y56:AG56" si="25">SUM(Y57:Y58)</f>
        <v>0</v>
      </c>
      <c r="Z56" s="418">
        <f t="shared" si="25"/>
        <v>0</v>
      </c>
      <c r="AA56" s="418">
        <f t="shared" si="25"/>
        <v>0</v>
      </c>
      <c r="AB56" s="418">
        <f t="shared" si="25"/>
        <v>0</v>
      </c>
      <c r="AC56" s="418">
        <f t="shared" si="25"/>
        <v>0</v>
      </c>
      <c r="AD56" s="418">
        <f t="shared" si="25"/>
        <v>0</v>
      </c>
      <c r="AE56" s="418">
        <f t="shared" si="25"/>
        <v>0</v>
      </c>
      <c r="AF56" s="418">
        <f t="shared" si="25"/>
        <v>0</v>
      </c>
      <c r="AG56" s="418">
        <f t="shared" si="25"/>
        <v>0</v>
      </c>
      <c r="AH56" s="419">
        <f t="shared" si="9"/>
        <v>0</v>
      </c>
      <c r="AJ56" s="974" t="s">
        <v>0</v>
      </c>
      <c r="AK56" s="975" t="s">
        <v>402</v>
      </c>
      <c r="AL56" s="993"/>
      <c r="AM56" s="418">
        <f>SUM(AM57:AM58)</f>
        <v>0</v>
      </c>
      <c r="AN56" s="418">
        <f>SUM(AN57:AN58)</f>
        <v>0</v>
      </c>
      <c r="AO56" s="418">
        <f>SUM(AO57:AO58)</f>
        <v>0</v>
      </c>
      <c r="AP56" s="418">
        <f t="shared" ref="AP56:AX56" si="26">SUM(AP57:AP58)</f>
        <v>0</v>
      </c>
      <c r="AQ56" s="418">
        <f t="shared" si="26"/>
        <v>0</v>
      </c>
      <c r="AR56" s="418">
        <f t="shared" si="26"/>
        <v>0</v>
      </c>
      <c r="AS56" s="418">
        <f t="shared" si="26"/>
        <v>0</v>
      </c>
      <c r="AT56" s="418">
        <f t="shared" si="26"/>
        <v>0</v>
      </c>
      <c r="AU56" s="418">
        <f t="shared" si="26"/>
        <v>0</v>
      </c>
      <c r="AV56" s="418">
        <f t="shared" si="26"/>
        <v>0</v>
      </c>
      <c r="AW56" s="418">
        <f t="shared" si="26"/>
        <v>0</v>
      </c>
      <c r="AX56" s="418">
        <f t="shared" si="26"/>
        <v>0</v>
      </c>
      <c r="AY56" s="419">
        <f t="shared" si="10"/>
        <v>0</v>
      </c>
    </row>
    <row r="57" spans="2:51" x14ac:dyDescent="0.2">
      <c r="B57" s="978" t="s">
        <v>46</v>
      </c>
      <c r="C57" s="775" t="s">
        <v>404</v>
      </c>
      <c r="D57" s="457" t="s">
        <v>403</v>
      </c>
      <c r="E57" s="752"/>
      <c r="F57" s="752"/>
      <c r="G57" s="752"/>
      <c r="H57" s="752"/>
      <c r="I57" s="752"/>
      <c r="J57" s="752"/>
      <c r="K57" s="752"/>
      <c r="L57" s="752"/>
      <c r="M57" s="752"/>
      <c r="N57" s="752"/>
      <c r="O57" s="752"/>
      <c r="P57" s="752"/>
      <c r="Q57" s="753">
        <f t="shared" si="24"/>
        <v>0</v>
      </c>
      <c r="R57" s="963"/>
      <c r="S57" s="978" t="s">
        <v>46</v>
      </c>
      <c r="T57" s="775" t="s">
        <v>404</v>
      </c>
      <c r="U57" s="979">
        <f>+$H$14</f>
        <v>0</v>
      </c>
      <c r="V57" s="416">
        <f t="shared" ref="V57:AG58" si="27">+E57*$U57</f>
        <v>0</v>
      </c>
      <c r="W57" s="416">
        <f t="shared" si="27"/>
        <v>0</v>
      </c>
      <c r="X57" s="416">
        <f t="shared" si="27"/>
        <v>0</v>
      </c>
      <c r="Y57" s="416">
        <f t="shared" si="27"/>
        <v>0</v>
      </c>
      <c r="Z57" s="416">
        <f t="shared" si="27"/>
        <v>0</v>
      </c>
      <c r="AA57" s="416">
        <f t="shared" si="27"/>
        <v>0</v>
      </c>
      <c r="AB57" s="416">
        <f t="shared" si="27"/>
        <v>0</v>
      </c>
      <c r="AC57" s="416">
        <f t="shared" si="27"/>
        <v>0</v>
      </c>
      <c r="AD57" s="416">
        <f t="shared" si="27"/>
        <v>0</v>
      </c>
      <c r="AE57" s="416">
        <f t="shared" si="27"/>
        <v>0</v>
      </c>
      <c r="AF57" s="416">
        <f t="shared" si="27"/>
        <v>0</v>
      </c>
      <c r="AG57" s="416">
        <f t="shared" si="27"/>
        <v>0</v>
      </c>
      <c r="AH57" s="419">
        <f t="shared" si="9"/>
        <v>0</v>
      </c>
      <c r="AJ57" s="978" t="s">
        <v>46</v>
      </c>
      <c r="AK57" s="775" t="s">
        <v>404</v>
      </c>
      <c r="AL57" s="980"/>
      <c r="AM57" s="416">
        <f t="shared" ref="AM57:AX58" si="28">+E57*$AL57</f>
        <v>0</v>
      </c>
      <c r="AN57" s="416">
        <f t="shared" si="28"/>
        <v>0</v>
      </c>
      <c r="AO57" s="416">
        <f t="shared" si="28"/>
        <v>0</v>
      </c>
      <c r="AP57" s="416">
        <f t="shared" si="28"/>
        <v>0</v>
      </c>
      <c r="AQ57" s="416">
        <f t="shared" si="28"/>
        <v>0</v>
      </c>
      <c r="AR57" s="416">
        <f t="shared" si="28"/>
        <v>0</v>
      </c>
      <c r="AS57" s="416">
        <f t="shared" si="28"/>
        <v>0</v>
      </c>
      <c r="AT57" s="416">
        <f t="shared" si="28"/>
        <v>0</v>
      </c>
      <c r="AU57" s="416">
        <f t="shared" si="28"/>
        <v>0</v>
      </c>
      <c r="AV57" s="416">
        <f t="shared" si="28"/>
        <v>0</v>
      </c>
      <c r="AW57" s="416">
        <f t="shared" si="28"/>
        <v>0</v>
      </c>
      <c r="AX57" s="416">
        <f t="shared" si="28"/>
        <v>0</v>
      </c>
      <c r="AY57" s="419">
        <f t="shared" si="10"/>
        <v>0</v>
      </c>
    </row>
    <row r="58" spans="2:51" x14ac:dyDescent="0.2">
      <c r="B58" s="978" t="s">
        <v>47</v>
      </c>
      <c r="C58" s="775" t="s">
        <v>405</v>
      </c>
      <c r="D58" s="457" t="s">
        <v>403</v>
      </c>
      <c r="E58" s="752"/>
      <c r="F58" s="752"/>
      <c r="G58" s="752"/>
      <c r="H58" s="752"/>
      <c r="I58" s="752"/>
      <c r="J58" s="752"/>
      <c r="K58" s="752"/>
      <c r="L58" s="752"/>
      <c r="M58" s="752"/>
      <c r="N58" s="752"/>
      <c r="O58" s="752"/>
      <c r="P58" s="752"/>
      <c r="Q58" s="753">
        <f t="shared" si="24"/>
        <v>0</v>
      </c>
      <c r="R58" s="963"/>
      <c r="S58" s="978" t="s">
        <v>47</v>
      </c>
      <c r="T58" s="775" t="s">
        <v>405</v>
      </c>
      <c r="U58" s="979">
        <f>+$J$14</f>
        <v>0</v>
      </c>
      <c r="V58" s="416">
        <f t="shared" si="27"/>
        <v>0</v>
      </c>
      <c r="W58" s="416">
        <f t="shared" si="27"/>
        <v>0</v>
      </c>
      <c r="X58" s="416">
        <f t="shared" si="27"/>
        <v>0</v>
      </c>
      <c r="Y58" s="416">
        <f t="shared" si="27"/>
        <v>0</v>
      </c>
      <c r="Z58" s="416">
        <f t="shared" si="27"/>
        <v>0</v>
      </c>
      <c r="AA58" s="416">
        <f t="shared" si="27"/>
        <v>0</v>
      </c>
      <c r="AB58" s="416">
        <f t="shared" si="27"/>
        <v>0</v>
      </c>
      <c r="AC58" s="416">
        <f t="shared" si="27"/>
        <v>0</v>
      </c>
      <c r="AD58" s="416">
        <f t="shared" si="27"/>
        <v>0</v>
      </c>
      <c r="AE58" s="416">
        <f t="shared" si="27"/>
        <v>0</v>
      </c>
      <c r="AF58" s="416">
        <f t="shared" si="27"/>
        <v>0</v>
      </c>
      <c r="AG58" s="416">
        <f t="shared" si="27"/>
        <v>0</v>
      </c>
      <c r="AH58" s="419">
        <f t="shared" si="9"/>
        <v>0</v>
      </c>
      <c r="AJ58" s="978" t="s">
        <v>47</v>
      </c>
      <c r="AK58" s="775" t="s">
        <v>405</v>
      </c>
      <c r="AL58" s="980"/>
      <c r="AM58" s="416">
        <f t="shared" si="28"/>
        <v>0</v>
      </c>
      <c r="AN58" s="416">
        <f t="shared" si="28"/>
        <v>0</v>
      </c>
      <c r="AO58" s="416">
        <f t="shared" si="28"/>
        <v>0</v>
      </c>
      <c r="AP58" s="416">
        <f t="shared" si="28"/>
        <v>0</v>
      </c>
      <c r="AQ58" s="416">
        <f t="shared" si="28"/>
        <v>0</v>
      </c>
      <c r="AR58" s="416">
        <f t="shared" si="28"/>
        <v>0</v>
      </c>
      <c r="AS58" s="416">
        <f t="shared" si="28"/>
        <v>0</v>
      </c>
      <c r="AT58" s="416">
        <f t="shared" si="28"/>
        <v>0</v>
      </c>
      <c r="AU58" s="416">
        <f t="shared" si="28"/>
        <v>0</v>
      </c>
      <c r="AV58" s="416">
        <f t="shared" si="28"/>
        <v>0</v>
      </c>
      <c r="AW58" s="416">
        <f t="shared" si="28"/>
        <v>0</v>
      </c>
      <c r="AX58" s="416">
        <f t="shared" si="28"/>
        <v>0</v>
      </c>
      <c r="AY58" s="419">
        <f t="shared" si="10"/>
        <v>0</v>
      </c>
    </row>
    <row r="59" spans="2:51" x14ac:dyDescent="0.2">
      <c r="B59" s="978" t="s">
        <v>1</v>
      </c>
      <c r="C59" s="775" t="s">
        <v>406</v>
      </c>
      <c r="D59" s="457" t="s">
        <v>390</v>
      </c>
      <c r="E59" s="776">
        <f t="shared" ref="E59:M59" si="29">E60+E61</f>
        <v>0</v>
      </c>
      <c r="F59" s="776">
        <f t="shared" si="29"/>
        <v>0</v>
      </c>
      <c r="G59" s="776">
        <f t="shared" si="29"/>
        <v>0</v>
      </c>
      <c r="H59" s="776">
        <f t="shared" si="29"/>
        <v>0</v>
      </c>
      <c r="I59" s="776">
        <f t="shared" si="29"/>
        <v>0</v>
      </c>
      <c r="J59" s="776">
        <f t="shared" si="29"/>
        <v>0</v>
      </c>
      <c r="K59" s="776">
        <f t="shared" si="29"/>
        <v>0</v>
      </c>
      <c r="L59" s="776">
        <f t="shared" si="29"/>
        <v>0</v>
      </c>
      <c r="M59" s="776">
        <f t="shared" si="29"/>
        <v>0</v>
      </c>
      <c r="N59" s="776">
        <f>N60+N61</f>
        <v>0</v>
      </c>
      <c r="O59" s="776">
        <f>O60+O61</f>
        <v>0</v>
      </c>
      <c r="P59" s="776">
        <f>P60+P61</f>
        <v>0</v>
      </c>
      <c r="Q59" s="753">
        <f t="shared" si="24"/>
        <v>0</v>
      </c>
      <c r="R59" s="963"/>
      <c r="S59" s="978" t="s">
        <v>1</v>
      </c>
      <c r="T59" s="775" t="s">
        <v>406</v>
      </c>
      <c r="U59" s="979"/>
      <c r="V59" s="416">
        <f>+V60+V61</f>
        <v>0</v>
      </c>
      <c r="W59" s="416">
        <f>+W60+W61</f>
        <v>0</v>
      </c>
      <c r="X59" s="416">
        <f>+X60+X61</f>
        <v>0</v>
      </c>
      <c r="Y59" s="416">
        <f t="shared" ref="Y59:AG59" si="30">+Y60+Y61</f>
        <v>0</v>
      </c>
      <c r="Z59" s="416">
        <f t="shared" si="30"/>
        <v>0</v>
      </c>
      <c r="AA59" s="416">
        <f t="shared" si="30"/>
        <v>0</v>
      </c>
      <c r="AB59" s="416">
        <f t="shared" si="30"/>
        <v>0</v>
      </c>
      <c r="AC59" s="416">
        <f t="shared" si="30"/>
        <v>0</v>
      </c>
      <c r="AD59" s="416">
        <f t="shared" si="30"/>
        <v>0</v>
      </c>
      <c r="AE59" s="416">
        <f t="shared" si="30"/>
        <v>0</v>
      </c>
      <c r="AF59" s="416">
        <f t="shared" si="30"/>
        <v>0</v>
      </c>
      <c r="AG59" s="416">
        <f t="shared" si="30"/>
        <v>0</v>
      </c>
      <c r="AH59" s="419">
        <f t="shared" si="9"/>
        <v>0</v>
      </c>
      <c r="AJ59" s="978" t="s">
        <v>1</v>
      </c>
      <c r="AK59" s="775" t="s">
        <v>406</v>
      </c>
      <c r="AL59" s="981"/>
      <c r="AM59" s="416">
        <f>+AM60+AM61</f>
        <v>0</v>
      </c>
      <c r="AN59" s="416">
        <f>+AN60+AN61</f>
        <v>0</v>
      </c>
      <c r="AO59" s="416">
        <f>+AO60+AO61</f>
        <v>0</v>
      </c>
      <c r="AP59" s="416">
        <f t="shared" ref="AP59:AX59" si="31">+AP60+AP61</f>
        <v>0</v>
      </c>
      <c r="AQ59" s="416">
        <f t="shared" si="31"/>
        <v>0</v>
      </c>
      <c r="AR59" s="416">
        <f t="shared" si="31"/>
        <v>0</v>
      </c>
      <c r="AS59" s="416">
        <f t="shared" si="31"/>
        <v>0</v>
      </c>
      <c r="AT59" s="416">
        <f t="shared" si="31"/>
        <v>0</v>
      </c>
      <c r="AU59" s="416">
        <f t="shared" si="31"/>
        <v>0</v>
      </c>
      <c r="AV59" s="416">
        <f t="shared" si="31"/>
        <v>0</v>
      </c>
      <c r="AW59" s="416">
        <f t="shared" si="31"/>
        <v>0</v>
      </c>
      <c r="AX59" s="416">
        <f t="shared" si="31"/>
        <v>0</v>
      </c>
      <c r="AY59" s="419">
        <f t="shared" si="10"/>
        <v>0</v>
      </c>
    </row>
    <row r="60" spans="2:51" x14ac:dyDescent="0.2">
      <c r="B60" s="978" t="s">
        <v>49</v>
      </c>
      <c r="C60" s="777" t="s">
        <v>407</v>
      </c>
      <c r="D60" s="457" t="s">
        <v>390</v>
      </c>
      <c r="E60" s="752"/>
      <c r="F60" s="752"/>
      <c r="G60" s="752"/>
      <c r="H60" s="752"/>
      <c r="I60" s="752"/>
      <c r="J60" s="752"/>
      <c r="K60" s="752"/>
      <c r="L60" s="752"/>
      <c r="M60" s="752"/>
      <c r="N60" s="752"/>
      <c r="O60" s="752"/>
      <c r="P60" s="752"/>
      <c r="Q60" s="753">
        <f t="shared" si="24"/>
        <v>0</v>
      </c>
      <c r="R60" s="963"/>
      <c r="S60" s="978" t="s">
        <v>49</v>
      </c>
      <c r="T60" s="777" t="s">
        <v>407</v>
      </c>
      <c r="U60" s="979">
        <f>+$H$22</f>
        <v>0</v>
      </c>
      <c r="V60" s="416">
        <f t="shared" ref="V60:AG61" si="32">+E60*$U60</f>
        <v>0</v>
      </c>
      <c r="W60" s="416">
        <f t="shared" si="32"/>
        <v>0</v>
      </c>
      <c r="X60" s="416">
        <f t="shared" si="32"/>
        <v>0</v>
      </c>
      <c r="Y60" s="416">
        <f t="shared" si="32"/>
        <v>0</v>
      </c>
      <c r="Z60" s="416">
        <f t="shared" si="32"/>
        <v>0</v>
      </c>
      <c r="AA60" s="416">
        <f t="shared" si="32"/>
        <v>0</v>
      </c>
      <c r="AB60" s="416">
        <f t="shared" si="32"/>
        <v>0</v>
      </c>
      <c r="AC60" s="416">
        <f t="shared" si="32"/>
        <v>0</v>
      </c>
      <c r="AD60" s="416">
        <f t="shared" si="32"/>
        <v>0</v>
      </c>
      <c r="AE60" s="416">
        <f t="shared" si="32"/>
        <v>0</v>
      </c>
      <c r="AF60" s="416">
        <f t="shared" si="32"/>
        <v>0</v>
      </c>
      <c r="AG60" s="416">
        <f t="shared" si="32"/>
        <v>0</v>
      </c>
      <c r="AH60" s="419">
        <f t="shared" si="9"/>
        <v>0</v>
      </c>
      <c r="AJ60" s="978" t="s">
        <v>49</v>
      </c>
      <c r="AK60" s="777" t="s">
        <v>407</v>
      </c>
      <c r="AL60" s="980"/>
      <c r="AM60" s="416">
        <f t="shared" ref="AM60:AX61" si="33">+E60*$AL60</f>
        <v>0</v>
      </c>
      <c r="AN60" s="416">
        <f t="shared" si="33"/>
        <v>0</v>
      </c>
      <c r="AO60" s="416">
        <f t="shared" si="33"/>
        <v>0</v>
      </c>
      <c r="AP60" s="416">
        <f t="shared" si="33"/>
        <v>0</v>
      </c>
      <c r="AQ60" s="416">
        <f t="shared" si="33"/>
        <v>0</v>
      </c>
      <c r="AR60" s="416">
        <f t="shared" si="33"/>
        <v>0</v>
      </c>
      <c r="AS60" s="416">
        <f t="shared" si="33"/>
        <v>0</v>
      </c>
      <c r="AT60" s="416">
        <f t="shared" si="33"/>
        <v>0</v>
      </c>
      <c r="AU60" s="416">
        <f t="shared" si="33"/>
        <v>0</v>
      </c>
      <c r="AV60" s="416">
        <f t="shared" si="33"/>
        <v>0</v>
      </c>
      <c r="AW60" s="416">
        <f t="shared" si="33"/>
        <v>0</v>
      </c>
      <c r="AX60" s="416">
        <f t="shared" si="33"/>
        <v>0</v>
      </c>
      <c r="AY60" s="419">
        <f t="shared" si="10"/>
        <v>0</v>
      </c>
    </row>
    <row r="61" spans="2:51" x14ac:dyDescent="0.2">
      <c r="B61" s="978" t="s">
        <v>50</v>
      </c>
      <c r="C61" s="777" t="s">
        <v>408</v>
      </c>
      <c r="D61" s="457" t="s">
        <v>390</v>
      </c>
      <c r="E61" s="752"/>
      <c r="F61" s="752"/>
      <c r="G61" s="752"/>
      <c r="H61" s="752"/>
      <c r="I61" s="752"/>
      <c r="J61" s="752"/>
      <c r="K61" s="752"/>
      <c r="L61" s="752"/>
      <c r="M61" s="752"/>
      <c r="N61" s="752"/>
      <c r="O61" s="752"/>
      <c r="P61" s="752"/>
      <c r="Q61" s="753">
        <f t="shared" si="24"/>
        <v>0</v>
      </c>
      <c r="R61" s="963"/>
      <c r="S61" s="978" t="s">
        <v>50</v>
      </c>
      <c r="T61" s="777" t="s">
        <v>408</v>
      </c>
      <c r="U61" s="979">
        <f>+$H$23</f>
        <v>0</v>
      </c>
      <c r="V61" s="416">
        <f t="shared" si="32"/>
        <v>0</v>
      </c>
      <c r="W61" s="416">
        <f t="shared" si="32"/>
        <v>0</v>
      </c>
      <c r="X61" s="416">
        <f t="shared" si="32"/>
        <v>0</v>
      </c>
      <c r="Y61" s="416">
        <f t="shared" si="32"/>
        <v>0</v>
      </c>
      <c r="Z61" s="416">
        <f t="shared" si="32"/>
        <v>0</v>
      </c>
      <c r="AA61" s="416">
        <f t="shared" si="32"/>
        <v>0</v>
      </c>
      <c r="AB61" s="416">
        <f t="shared" si="32"/>
        <v>0</v>
      </c>
      <c r="AC61" s="416">
        <f t="shared" si="32"/>
        <v>0</v>
      </c>
      <c r="AD61" s="416">
        <f t="shared" si="32"/>
        <v>0</v>
      </c>
      <c r="AE61" s="416">
        <f t="shared" si="32"/>
        <v>0</v>
      </c>
      <c r="AF61" s="416">
        <f t="shared" si="32"/>
        <v>0</v>
      </c>
      <c r="AG61" s="416">
        <f t="shared" si="32"/>
        <v>0</v>
      </c>
      <c r="AH61" s="419">
        <f t="shared" si="9"/>
        <v>0</v>
      </c>
      <c r="AJ61" s="978" t="s">
        <v>50</v>
      </c>
      <c r="AK61" s="777" t="s">
        <v>408</v>
      </c>
      <c r="AL61" s="980"/>
      <c r="AM61" s="416">
        <f t="shared" si="33"/>
        <v>0</v>
      </c>
      <c r="AN61" s="416">
        <f t="shared" si="33"/>
        <v>0</v>
      </c>
      <c r="AO61" s="416">
        <f t="shared" si="33"/>
        <v>0</v>
      </c>
      <c r="AP61" s="416">
        <f t="shared" si="33"/>
        <v>0</v>
      </c>
      <c r="AQ61" s="416">
        <f t="shared" si="33"/>
        <v>0</v>
      </c>
      <c r="AR61" s="416">
        <f t="shared" si="33"/>
        <v>0</v>
      </c>
      <c r="AS61" s="416">
        <f t="shared" si="33"/>
        <v>0</v>
      </c>
      <c r="AT61" s="416">
        <f t="shared" si="33"/>
        <v>0</v>
      </c>
      <c r="AU61" s="416">
        <f t="shared" si="33"/>
        <v>0</v>
      </c>
      <c r="AV61" s="416">
        <f t="shared" si="33"/>
        <v>0</v>
      </c>
      <c r="AW61" s="416">
        <f t="shared" si="33"/>
        <v>0</v>
      </c>
      <c r="AX61" s="416">
        <f t="shared" si="33"/>
        <v>0</v>
      </c>
      <c r="AY61" s="419">
        <f t="shared" si="10"/>
        <v>0</v>
      </c>
    </row>
    <row r="62" spans="2:51" x14ac:dyDescent="0.2">
      <c r="B62" s="965" t="s">
        <v>2</v>
      </c>
      <c r="C62" s="778" t="s">
        <v>409</v>
      </c>
      <c r="D62" s="779" t="s">
        <v>410</v>
      </c>
      <c r="E62" s="776">
        <f t="shared" ref="E62:M62" si="34">E63+E64</f>
        <v>0</v>
      </c>
      <c r="F62" s="776">
        <f t="shared" si="34"/>
        <v>0</v>
      </c>
      <c r="G62" s="776">
        <f t="shared" si="34"/>
        <v>0</v>
      </c>
      <c r="H62" s="776">
        <f t="shared" si="34"/>
        <v>0</v>
      </c>
      <c r="I62" s="776">
        <f t="shared" si="34"/>
        <v>0</v>
      </c>
      <c r="J62" s="776">
        <f t="shared" si="34"/>
        <v>0</v>
      </c>
      <c r="K62" s="776">
        <f t="shared" si="34"/>
        <v>0</v>
      </c>
      <c r="L62" s="776">
        <f t="shared" si="34"/>
        <v>0</v>
      </c>
      <c r="M62" s="776">
        <f t="shared" si="34"/>
        <v>0</v>
      </c>
      <c r="N62" s="776">
        <f>N63+N64</f>
        <v>0</v>
      </c>
      <c r="O62" s="776">
        <f>O63+O64</f>
        <v>0</v>
      </c>
      <c r="P62" s="776">
        <f>P63+P64</f>
        <v>0</v>
      </c>
      <c r="Q62" s="780">
        <f t="shared" si="24"/>
        <v>0</v>
      </c>
      <c r="R62" s="963"/>
      <c r="S62" s="965" t="s">
        <v>2</v>
      </c>
      <c r="T62" s="778" t="s">
        <v>409</v>
      </c>
      <c r="U62" s="979"/>
      <c r="V62" s="433">
        <f>+V63+V64</f>
        <v>0</v>
      </c>
      <c r="W62" s="433">
        <f>+W63+W64</f>
        <v>0</v>
      </c>
      <c r="X62" s="433">
        <f>+X63+X64</f>
        <v>0</v>
      </c>
      <c r="Y62" s="433">
        <f t="shared" ref="Y62:AG62" si="35">+Y63+Y64</f>
        <v>0</v>
      </c>
      <c r="Z62" s="433">
        <f t="shared" si="35"/>
        <v>0</v>
      </c>
      <c r="AA62" s="433">
        <f t="shared" si="35"/>
        <v>0</v>
      </c>
      <c r="AB62" s="433">
        <f t="shared" si="35"/>
        <v>0</v>
      </c>
      <c r="AC62" s="433">
        <f t="shared" si="35"/>
        <v>0</v>
      </c>
      <c r="AD62" s="433">
        <f t="shared" si="35"/>
        <v>0</v>
      </c>
      <c r="AE62" s="433">
        <f t="shared" si="35"/>
        <v>0</v>
      </c>
      <c r="AF62" s="433">
        <f t="shared" si="35"/>
        <v>0</v>
      </c>
      <c r="AG62" s="433">
        <f t="shared" si="35"/>
        <v>0</v>
      </c>
      <c r="AH62" s="419">
        <f t="shared" si="9"/>
        <v>0</v>
      </c>
      <c r="AJ62" s="965" t="s">
        <v>2</v>
      </c>
      <c r="AK62" s="778" t="s">
        <v>409</v>
      </c>
      <c r="AL62" s="981"/>
      <c r="AM62" s="433">
        <f>+AM63+AM64</f>
        <v>0</v>
      </c>
      <c r="AN62" s="433">
        <f>+AN63+AN64</f>
        <v>0</v>
      </c>
      <c r="AO62" s="433">
        <f>+AO63+AO64</f>
        <v>0</v>
      </c>
      <c r="AP62" s="433">
        <f t="shared" ref="AP62:AX62" si="36">+AP63+AP64</f>
        <v>0</v>
      </c>
      <c r="AQ62" s="433">
        <f t="shared" si="36"/>
        <v>0</v>
      </c>
      <c r="AR62" s="433">
        <f t="shared" si="36"/>
        <v>0</v>
      </c>
      <c r="AS62" s="433">
        <f t="shared" si="36"/>
        <v>0</v>
      </c>
      <c r="AT62" s="433">
        <f t="shared" si="36"/>
        <v>0</v>
      </c>
      <c r="AU62" s="433">
        <f t="shared" si="36"/>
        <v>0</v>
      </c>
      <c r="AV62" s="433">
        <f t="shared" si="36"/>
        <v>0</v>
      </c>
      <c r="AW62" s="433">
        <f t="shared" si="36"/>
        <v>0</v>
      </c>
      <c r="AX62" s="433">
        <f t="shared" si="36"/>
        <v>0</v>
      </c>
      <c r="AY62" s="419">
        <f t="shared" si="10"/>
        <v>0</v>
      </c>
    </row>
    <row r="63" spans="2:51" x14ac:dyDescent="0.2">
      <c r="B63" s="978" t="s">
        <v>53</v>
      </c>
      <c r="C63" s="982" t="s">
        <v>570</v>
      </c>
      <c r="D63" s="779" t="s">
        <v>410</v>
      </c>
      <c r="E63" s="752"/>
      <c r="F63" s="752"/>
      <c r="G63" s="752"/>
      <c r="H63" s="752"/>
      <c r="I63" s="752"/>
      <c r="J63" s="752"/>
      <c r="K63" s="752"/>
      <c r="L63" s="752"/>
      <c r="M63" s="752"/>
      <c r="N63" s="752"/>
      <c r="O63" s="752"/>
      <c r="P63" s="752"/>
      <c r="Q63" s="753">
        <f t="shared" si="24"/>
        <v>0</v>
      </c>
      <c r="R63" s="963"/>
      <c r="S63" s="978" t="s">
        <v>53</v>
      </c>
      <c r="T63" s="982" t="s">
        <v>570</v>
      </c>
      <c r="U63" s="979">
        <f>+$H$30</f>
        <v>0</v>
      </c>
      <c r="V63" s="416">
        <f t="shared" ref="V63:AG64" si="37">+E63*$U63</f>
        <v>0</v>
      </c>
      <c r="W63" s="416">
        <f t="shared" si="37"/>
        <v>0</v>
      </c>
      <c r="X63" s="416">
        <f t="shared" si="37"/>
        <v>0</v>
      </c>
      <c r="Y63" s="416">
        <f t="shared" si="37"/>
        <v>0</v>
      </c>
      <c r="Z63" s="416">
        <f t="shared" si="37"/>
        <v>0</v>
      </c>
      <c r="AA63" s="416">
        <f t="shared" si="37"/>
        <v>0</v>
      </c>
      <c r="AB63" s="416">
        <f t="shared" si="37"/>
        <v>0</v>
      </c>
      <c r="AC63" s="416">
        <f t="shared" si="37"/>
        <v>0</v>
      </c>
      <c r="AD63" s="416">
        <f t="shared" si="37"/>
        <v>0</v>
      </c>
      <c r="AE63" s="416">
        <f t="shared" si="37"/>
        <v>0</v>
      </c>
      <c r="AF63" s="416">
        <f t="shared" si="37"/>
        <v>0</v>
      </c>
      <c r="AG63" s="416">
        <f t="shared" si="37"/>
        <v>0</v>
      </c>
      <c r="AH63" s="419">
        <f t="shared" si="9"/>
        <v>0</v>
      </c>
      <c r="AJ63" s="978" t="s">
        <v>53</v>
      </c>
      <c r="AK63" s="982" t="s">
        <v>570</v>
      </c>
      <c r="AL63" s="980"/>
      <c r="AM63" s="416">
        <f t="shared" ref="AM63:AX64" si="38">+E63*$AL63</f>
        <v>0</v>
      </c>
      <c r="AN63" s="416">
        <f t="shared" si="38"/>
        <v>0</v>
      </c>
      <c r="AO63" s="416">
        <f t="shared" si="38"/>
        <v>0</v>
      </c>
      <c r="AP63" s="416">
        <f t="shared" si="38"/>
        <v>0</v>
      </c>
      <c r="AQ63" s="416">
        <f t="shared" si="38"/>
        <v>0</v>
      </c>
      <c r="AR63" s="416">
        <f t="shared" si="38"/>
        <v>0</v>
      </c>
      <c r="AS63" s="416">
        <f t="shared" si="38"/>
        <v>0</v>
      </c>
      <c r="AT63" s="416">
        <f t="shared" si="38"/>
        <v>0</v>
      </c>
      <c r="AU63" s="416">
        <f t="shared" si="38"/>
        <v>0</v>
      </c>
      <c r="AV63" s="416">
        <f t="shared" si="38"/>
        <v>0</v>
      </c>
      <c r="AW63" s="416">
        <f t="shared" si="38"/>
        <v>0</v>
      </c>
      <c r="AX63" s="416">
        <f t="shared" si="38"/>
        <v>0</v>
      </c>
      <c r="AY63" s="419">
        <f t="shared" si="10"/>
        <v>0</v>
      </c>
    </row>
    <row r="64" spans="2:51" x14ac:dyDescent="0.2">
      <c r="B64" s="983" t="s">
        <v>54</v>
      </c>
      <c r="C64" s="783" t="s">
        <v>571</v>
      </c>
      <c r="D64" s="784" t="s">
        <v>410</v>
      </c>
      <c r="E64" s="785"/>
      <c r="F64" s="785"/>
      <c r="G64" s="785"/>
      <c r="H64" s="785"/>
      <c r="I64" s="785"/>
      <c r="J64" s="785"/>
      <c r="K64" s="785"/>
      <c r="L64" s="785"/>
      <c r="M64" s="785"/>
      <c r="N64" s="785"/>
      <c r="O64" s="785"/>
      <c r="P64" s="785"/>
      <c r="Q64" s="786">
        <f t="shared" si="24"/>
        <v>0</v>
      </c>
      <c r="R64" s="963"/>
      <c r="S64" s="983" t="s">
        <v>54</v>
      </c>
      <c r="T64" s="783" t="s">
        <v>571</v>
      </c>
      <c r="U64" s="984">
        <f>+$J$30</f>
        <v>0</v>
      </c>
      <c r="V64" s="416">
        <f t="shared" si="37"/>
        <v>0</v>
      </c>
      <c r="W64" s="416">
        <f t="shared" si="37"/>
        <v>0</v>
      </c>
      <c r="X64" s="416">
        <f t="shared" si="37"/>
        <v>0</v>
      </c>
      <c r="Y64" s="416">
        <f t="shared" si="37"/>
        <v>0</v>
      </c>
      <c r="Z64" s="416">
        <f t="shared" si="37"/>
        <v>0</v>
      </c>
      <c r="AA64" s="416">
        <f t="shared" si="37"/>
        <v>0</v>
      </c>
      <c r="AB64" s="416">
        <f t="shared" si="37"/>
        <v>0</v>
      </c>
      <c r="AC64" s="416">
        <f t="shared" si="37"/>
        <v>0</v>
      </c>
      <c r="AD64" s="416">
        <f t="shared" si="37"/>
        <v>0</v>
      </c>
      <c r="AE64" s="416">
        <f t="shared" si="37"/>
        <v>0</v>
      </c>
      <c r="AF64" s="416">
        <f t="shared" si="37"/>
        <v>0</v>
      </c>
      <c r="AG64" s="416">
        <f t="shared" si="37"/>
        <v>0</v>
      </c>
      <c r="AH64" s="419">
        <f t="shared" si="9"/>
        <v>0</v>
      </c>
      <c r="AJ64" s="983" t="s">
        <v>54</v>
      </c>
      <c r="AK64" s="783" t="s">
        <v>571</v>
      </c>
      <c r="AL64" s="985"/>
      <c r="AM64" s="416">
        <f t="shared" si="38"/>
        <v>0</v>
      </c>
      <c r="AN64" s="416">
        <f t="shared" si="38"/>
        <v>0</v>
      </c>
      <c r="AO64" s="416">
        <f t="shared" si="38"/>
        <v>0</v>
      </c>
      <c r="AP64" s="416">
        <f t="shared" si="38"/>
        <v>0</v>
      </c>
      <c r="AQ64" s="416">
        <f t="shared" si="38"/>
        <v>0</v>
      </c>
      <c r="AR64" s="416">
        <f t="shared" si="38"/>
        <v>0</v>
      </c>
      <c r="AS64" s="416">
        <f t="shared" si="38"/>
        <v>0</v>
      </c>
      <c r="AT64" s="416">
        <f t="shared" si="38"/>
        <v>0</v>
      </c>
      <c r="AU64" s="416">
        <f t="shared" si="38"/>
        <v>0</v>
      </c>
      <c r="AV64" s="416">
        <f t="shared" si="38"/>
        <v>0</v>
      </c>
      <c r="AW64" s="416">
        <f t="shared" si="38"/>
        <v>0</v>
      </c>
      <c r="AX64" s="416">
        <f t="shared" si="38"/>
        <v>0</v>
      </c>
      <c r="AY64" s="419">
        <f t="shared" si="10"/>
        <v>0</v>
      </c>
    </row>
    <row r="65" spans="2:51" x14ac:dyDescent="0.2">
      <c r="B65" s="986"/>
      <c r="C65" s="987" t="s">
        <v>412</v>
      </c>
      <c r="D65" s="988"/>
      <c r="E65" s="988"/>
      <c r="F65" s="988"/>
      <c r="G65" s="988"/>
      <c r="H65" s="988"/>
      <c r="I65" s="988"/>
      <c r="J65" s="988"/>
      <c r="K65" s="988"/>
      <c r="L65" s="988"/>
      <c r="M65" s="988"/>
      <c r="N65" s="988"/>
      <c r="O65" s="988"/>
      <c r="P65" s="988"/>
      <c r="Q65" s="989"/>
      <c r="R65" s="963"/>
      <c r="S65" s="986"/>
      <c r="T65" s="987" t="s">
        <v>412</v>
      </c>
      <c r="U65" s="994"/>
      <c r="V65" s="438">
        <f>+V66+V69+V72</f>
        <v>0</v>
      </c>
      <c r="W65" s="438">
        <f>+W66+W69+W72</f>
        <v>0</v>
      </c>
      <c r="X65" s="438">
        <f>+X66+X69+X72</f>
        <v>0</v>
      </c>
      <c r="Y65" s="438">
        <f t="shared" ref="Y65:AG65" si="39">+Y66+Y69+Y72</f>
        <v>0</v>
      </c>
      <c r="Z65" s="438">
        <f t="shared" si="39"/>
        <v>0</v>
      </c>
      <c r="AA65" s="438">
        <f t="shared" si="39"/>
        <v>0</v>
      </c>
      <c r="AB65" s="438">
        <f t="shared" si="39"/>
        <v>0</v>
      </c>
      <c r="AC65" s="438">
        <f t="shared" si="39"/>
        <v>0</v>
      </c>
      <c r="AD65" s="438">
        <f t="shared" si="39"/>
        <v>0</v>
      </c>
      <c r="AE65" s="438">
        <f t="shared" si="39"/>
        <v>0</v>
      </c>
      <c r="AF65" s="438">
        <f t="shared" si="39"/>
        <v>0</v>
      </c>
      <c r="AG65" s="438">
        <f t="shared" si="39"/>
        <v>0</v>
      </c>
      <c r="AH65" s="439">
        <f t="shared" si="9"/>
        <v>0</v>
      </c>
      <c r="AJ65" s="986"/>
      <c r="AK65" s="987" t="s">
        <v>412</v>
      </c>
      <c r="AL65" s="995"/>
      <c r="AM65" s="438">
        <f>+AM66+AM69+AM72</f>
        <v>0</v>
      </c>
      <c r="AN65" s="438">
        <f>+AN66+AN69+AN72</f>
        <v>0</v>
      </c>
      <c r="AO65" s="438">
        <f>+AO66+AO69+AO72</f>
        <v>0</v>
      </c>
      <c r="AP65" s="438">
        <f t="shared" ref="AP65:AX65" si="40">+AP66+AP69+AP72</f>
        <v>0</v>
      </c>
      <c r="AQ65" s="438">
        <f t="shared" si="40"/>
        <v>0</v>
      </c>
      <c r="AR65" s="438">
        <f t="shared" si="40"/>
        <v>0</v>
      </c>
      <c r="AS65" s="438">
        <f t="shared" si="40"/>
        <v>0</v>
      </c>
      <c r="AT65" s="438">
        <f t="shared" si="40"/>
        <v>0</v>
      </c>
      <c r="AU65" s="438">
        <f t="shared" si="40"/>
        <v>0</v>
      </c>
      <c r="AV65" s="438">
        <f t="shared" si="40"/>
        <v>0</v>
      </c>
      <c r="AW65" s="438">
        <f t="shared" si="40"/>
        <v>0</v>
      </c>
      <c r="AX65" s="438">
        <f t="shared" si="40"/>
        <v>0</v>
      </c>
      <c r="AY65" s="439">
        <f t="shared" si="10"/>
        <v>0</v>
      </c>
    </row>
    <row r="66" spans="2:51" x14ac:dyDescent="0.2">
      <c r="B66" s="974" t="s">
        <v>0</v>
      </c>
      <c r="C66" s="975" t="s">
        <v>402</v>
      </c>
      <c r="D66" s="748" t="s">
        <v>403</v>
      </c>
      <c r="E66" s="749">
        <f t="shared" ref="E66:P66" si="41">+E67+E68</f>
        <v>0</v>
      </c>
      <c r="F66" s="749">
        <f t="shared" si="41"/>
        <v>0</v>
      </c>
      <c r="G66" s="749">
        <f t="shared" si="41"/>
        <v>0</v>
      </c>
      <c r="H66" s="749">
        <f t="shared" si="41"/>
        <v>0</v>
      </c>
      <c r="I66" s="749">
        <f t="shared" si="41"/>
        <v>0</v>
      </c>
      <c r="J66" s="749">
        <f t="shared" si="41"/>
        <v>0</v>
      </c>
      <c r="K66" s="749">
        <f t="shared" si="41"/>
        <v>0</v>
      </c>
      <c r="L66" s="749">
        <f t="shared" si="41"/>
        <v>0</v>
      </c>
      <c r="M66" s="749">
        <f t="shared" si="41"/>
        <v>0</v>
      </c>
      <c r="N66" s="749">
        <f t="shared" si="41"/>
        <v>0</v>
      </c>
      <c r="O66" s="749">
        <f t="shared" si="41"/>
        <v>0</v>
      </c>
      <c r="P66" s="749">
        <f t="shared" si="41"/>
        <v>0</v>
      </c>
      <c r="Q66" s="750">
        <f t="shared" ref="Q66:Q74" si="42">SUM(E66:P66)</f>
        <v>0</v>
      </c>
      <c r="R66" s="963"/>
      <c r="S66" s="974" t="s">
        <v>0</v>
      </c>
      <c r="T66" s="975" t="s">
        <v>402</v>
      </c>
      <c r="U66" s="992"/>
      <c r="V66" s="418">
        <f>SUM(V67:V68)</f>
        <v>0</v>
      </c>
      <c r="W66" s="418">
        <f>SUM(W67:W68)</f>
        <v>0</v>
      </c>
      <c r="X66" s="418">
        <f>SUM(X67:X68)</f>
        <v>0</v>
      </c>
      <c r="Y66" s="418">
        <f t="shared" ref="Y66:AG66" si="43">SUM(Y67:Y68)</f>
        <v>0</v>
      </c>
      <c r="Z66" s="418">
        <f t="shared" si="43"/>
        <v>0</v>
      </c>
      <c r="AA66" s="418">
        <f t="shared" si="43"/>
        <v>0</v>
      </c>
      <c r="AB66" s="418">
        <f t="shared" si="43"/>
        <v>0</v>
      </c>
      <c r="AC66" s="418">
        <f t="shared" si="43"/>
        <v>0</v>
      </c>
      <c r="AD66" s="418">
        <f t="shared" si="43"/>
        <v>0</v>
      </c>
      <c r="AE66" s="418">
        <f t="shared" si="43"/>
        <v>0</v>
      </c>
      <c r="AF66" s="418">
        <f t="shared" si="43"/>
        <v>0</v>
      </c>
      <c r="AG66" s="418">
        <f t="shared" si="43"/>
        <v>0</v>
      </c>
      <c r="AH66" s="419">
        <f t="shared" si="9"/>
        <v>0</v>
      </c>
      <c r="AJ66" s="974" t="s">
        <v>0</v>
      </c>
      <c r="AK66" s="975" t="s">
        <v>402</v>
      </c>
      <c r="AL66" s="993"/>
      <c r="AM66" s="418">
        <f>SUM(AM67:AM68)</f>
        <v>0</v>
      </c>
      <c r="AN66" s="418">
        <f>SUM(AN67:AN68)</f>
        <v>0</v>
      </c>
      <c r="AO66" s="418">
        <f>SUM(AO67:AO68)</f>
        <v>0</v>
      </c>
      <c r="AP66" s="418">
        <f t="shared" ref="AP66:AX66" si="44">SUM(AP67:AP68)</f>
        <v>0</v>
      </c>
      <c r="AQ66" s="418">
        <f t="shared" si="44"/>
        <v>0</v>
      </c>
      <c r="AR66" s="418">
        <f t="shared" si="44"/>
        <v>0</v>
      </c>
      <c r="AS66" s="418">
        <f t="shared" si="44"/>
        <v>0</v>
      </c>
      <c r="AT66" s="418">
        <f t="shared" si="44"/>
        <v>0</v>
      </c>
      <c r="AU66" s="418">
        <f t="shared" si="44"/>
        <v>0</v>
      </c>
      <c r="AV66" s="418">
        <f t="shared" si="44"/>
        <v>0</v>
      </c>
      <c r="AW66" s="418">
        <f t="shared" si="44"/>
        <v>0</v>
      </c>
      <c r="AX66" s="418">
        <f t="shared" si="44"/>
        <v>0</v>
      </c>
      <c r="AY66" s="419">
        <f t="shared" si="10"/>
        <v>0</v>
      </c>
    </row>
    <row r="67" spans="2:51" x14ac:dyDescent="0.2">
      <c r="B67" s="978" t="s">
        <v>46</v>
      </c>
      <c r="C67" s="775" t="s">
        <v>404</v>
      </c>
      <c r="D67" s="457" t="s">
        <v>403</v>
      </c>
      <c r="E67" s="752"/>
      <c r="F67" s="752"/>
      <c r="G67" s="752"/>
      <c r="H67" s="752"/>
      <c r="I67" s="752"/>
      <c r="J67" s="752"/>
      <c r="K67" s="752"/>
      <c r="L67" s="752"/>
      <c r="M67" s="752"/>
      <c r="N67" s="752"/>
      <c r="O67" s="752"/>
      <c r="P67" s="752"/>
      <c r="Q67" s="753">
        <f t="shared" si="42"/>
        <v>0</v>
      </c>
      <c r="R67" s="963"/>
      <c r="S67" s="978" t="s">
        <v>46</v>
      </c>
      <c r="T67" s="775" t="s">
        <v>404</v>
      </c>
      <c r="U67" s="979">
        <f>+$H$14</f>
        <v>0</v>
      </c>
      <c r="V67" s="416">
        <f t="shared" ref="V67:AG68" si="45">+E67*$U67</f>
        <v>0</v>
      </c>
      <c r="W67" s="416">
        <f t="shared" si="45"/>
        <v>0</v>
      </c>
      <c r="X67" s="416">
        <f t="shared" si="45"/>
        <v>0</v>
      </c>
      <c r="Y67" s="416">
        <f t="shared" si="45"/>
        <v>0</v>
      </c>
      <c r="Z67" s="416">
        <f t="shared" si="45"/>
        <v>0</v>
      </c>
      <c r="AA67" s="416">
        <f t="shared" si="45"/>
        <v>0</v>
      </c>
      <c r="AB67" s="416">
        <f t="shared" si="45"/>
        <v>0</v>
      </c>
      <c r="AC67" s="416">
        <f t="shared" si="45"/>
        <v>0</v>
      </c>
      <c r="AD67" s="416">
        <f t="shared" si="45"/>
        <v>0</v>
      </c>
      <c r="AE67" s="416">
        <f t="shared" si="45"/>
        <v>0</v>
      </c>
      <c r="AF67" s="416">
        <f t="shared" si="45"/>
        <v>0</v>
      </c>
      <c r="AG67" s="416">
        <f t="shared" si="45"/>
        <v>0</v>
      </c>
      <c r="AH67" s="419">
        <f t="shared" si="9"/>
        <v>0</v>
      </c>
      <c r="AJ67" s="978" t="s">
        <v>46</v>
      </c>
      <c r="AK67" s="775" t="s">
        <v>404</v>
      </c>
      <c r="AL67" s="980"/>
      <c r="AM67" s="416">
        <f t="shared" ref="AM67:AX68" si="46">+E67*$AL67</f>
        <v>0</v>
      </c>
      <c r="AN67" s="416">
        <f t="shared" si="46"/>
        <v>0</v>
      </c>
      <c r="AO67" s="416">
        <f t="shared" si="46"/>
        <v>0</v>
      </c>
      <c r="AP67" s="416">
        <f t="shared" si="46"/>
        <v>0</v>
      </c>
      <c r="AQ67" s="416">
        <f t="shared" si="46"/>
        <v>0</v>
      </c>
      <c r="AR67" s="416">
        <f t="shared" si="46"/>
        <v>0</v>
      </c>
      <c r="AS67" s="416">
        <f t="shared" si="46"/>
        <v>0</v>
      </c>
      <c r="AT67" s="416">
        <f t="shared" si="46"/>
        <v>0</v>
      </c>
      <c r="AU67" s="416">
        <f t="shared" si="46"/>
        <v>0</v>
      </c>
      <c r="AV67" s="416">
        <f t="shared" si="46"/>
        <v>0</v>
      </c>
      <c r="AW67" s="416">
        <f t="shared" si="46"/>
        <v>0</v>
      </c>
      <c r="AX67" s="416">
        <f t="shared" si="46"/>
        <v>0</v>
      </c>
      <c r="AY67" s="419">
        <f t="shared" si="10"/>
        <v>0</v>
      </c>
    </row>
    <row r="68" spans="2:51" x14ac:dyDescent="0.2">
      <c r="B68" s="978" t="s">
        <v>47</v>
      </c>
      <c r="C68" s="775" t="s">
        <v>405</v>
      </c>
      <c r="D68" s="457" t="s">
        <v>403</v>
      </c>
      <c r="E68" s="752"/>
      <c r="F68" s="752"/>
      <c r="G68" s="752"/>
      <c r="H68" s="752"/>
      <c r="I68" s="752"/>
      <c r="J68" s="752"/>
      <c r="K68" s="752"/>
      <c r="L68" s="752"/>
      <c r="M68" s="752"/>
      <c r="N68" s="752"/>
      <c r="O68" s="752"/>
      <c r="P68" s="752"/>
      <c r="Q68" s="753">
        <f t="shared" si="42"/>
        <v>0</v>
      </c>
      <c r="R68" s="963"/>
      <c r="S68" s="978" t="s">
        <v>47</v>
      </c>
      <c r="T68" s="775" t="s">
        <v>405</v>
      </c>
      <c r="U68" s="979">
        <f>+$J$14</f>
        <v>0</v>
      </c>
      <c r="V68" s="416">
        <f t="shared" si="45"/>
        <v>0</v>
      </c>
      <c r="W68" s="416">
        <f t="shared" si="45"/>
        <v>0</v>
      </c>
      <c r="X68" s="416">
        <f t="shared" si="45"/>
        <v>0</v>
      </c>
      <c r="Y68" s="416">
        <f t="shared" si="45"/>
        <v>0</v>
      </c>
      <c r="Z68" s="416">
        <f t="shared" si="45"/>
        <v>0</v>
      </c>
      <c r="AA68" s="416">
        <f t="shared" si="45"/>
        <v>0</v>
      </c>
      <c r="AB68" s="416">
        <f t="shared" si="45"/>
        <v>0</v>
      </c>
      <c r="AC68" s="416">
        <f t="shared" si="45"/>
        <v>0</v>
      </c>
      <c r="AD68" s="416">
        <f t="shared" si="45"/>
        <v>0</v>
      </c>
      <c r="AE68" s="416">
        <f t="shared" si="45"/>
        <v>0</v>
      </c>
      <c r="AF68" s="416">
        <f t="shared" si="45"/>
        <v>0</v>
      </c>
      <c r="AG68" s="416">
        <f t="shared" si="45"/>
        <v>0</v>
      </c>
      <c r="AH68" s="419">
        <f t="shared" si="9"/>
        <v>0</v>
      </c>
      <c r="AJ68" s="978" t="s">
        <v>47</v>
      </c>
      <c r="AK68" s="775" t="s">
        <v>405</v>
      </c>
      <c r="AL68" s="980"/>
      <c r="AM68" s="416">
        <f t="shared" si="46"/>
        <v>0</v>
      </c>
      <c r="AN68" s="416">
        <f t="shared" si="46"/>
        <v>0</v>
      </c>
      <c r="AO68" s="416">
        <f t="shared" si="46"/>
        <v>0</v>
      </c>
      <c r="AP68" s="416">
        <f t="shared" si="46"/>
        <v>0</v>
      </c>
      <c r="AQ68" s="416">
        <f t="shared" si="46"/>
        <v>0</v>
      </c>
      <c r="AR68" s="416">
        <f t="shared" si="46"/>
        <v>0</v>
      </c>
      <c r="AS68" s="416">
        <f t="shared" si="46"/>
        <v>0</v>
      </c>
      <c r="AT68" s="416">
        <f t="shared" si="46"/>
        <v>0</v>
      </c>
      <c r="AU68" s="416">
        <f t="shared" si="46"/>
        <v>0</v>
      </c>
      <c r="AV68" s="416">
        <f t="shared" si="46"/>
        <v>0</v>
      </c>
      <c r="AW68" s="416">
        <f t="shared" si="46"/>
        <v>0</v>
      </c>
      <c r="AX68" s="416">
        <f t="shared" si="46"/>
        <v>0</v>
      </c>
      <c r="AY68" s="419">
        <f t="shared" si="10"/>
        <v>0</v>
      </c>
    </row>
    <row r="69" spans="2:51" x14ac:dyDescent="0.2">
      <c r="B69" s="978" t="s">
        <v>1</v>
      </c>
      <c r="C69" s="775" t="s">
        <v>406</v>
      </c>
      <c r="D69" s="457" t="s">
        <v>390</v>
      </c>
      <c r="E69" s="776">
        <f t="shared" ref="E69:P69" si="47">E70+E71</f>
        <v>0</v>
      </c>
      <c r="F69" s="776">
        <f t="shared" si="47"/>
        <v>0</v>
      </c>
      <c r="G69" s="776">
        <f t="shared" si="47"/>
        <v>0</v>
      </c>
      <c r="H69" s="776">
        <f t="shared" si="47"/>
        <v>0</v>
      </c>
      <c r="I69" s="776">
        <f t="shared" si="47"/>
        <v>0</v>
      </c>
      <c r="J69" s="776">
        <f t="shared" si="47"/>
        <v>0</v>
      </c>
      <c r="K69" s="776">
        <f t="shared" si="47"/>
        <v>0</v>
      </c>
      <c r="L69" s="776">
        <f t="shared" si="47"/>
        <v>0</v>
      </c>
      <c r="M69" s="776">
        <f t="shared" si="47"/>
        <v>0</v>
      </c>
      <c r="N69" s="776">
        <f t="shared" si="47"/>
        <v>0</v>
      </c>
      <c r="O69" s="776">
        <f t="shared" si="47"/>
        <v>0</v>
      </c>
      <c r="P69" s="776">
        <f t="shared" si="47"/>
        <v>0</v>
      </c>
      <c r="Q69" s="753">
        <f t="shared" si="42"/>
        <v>0</v>
      </c>
      <c r="R69" s="963"/>
      <c r="S69" s="978" t="s">
        <v>1</v>
      </c>
      <c r="T69" s="775" t="s">
        <v>406</v>
      </c>
      <c r="U69" s="979"/>
      <c r="V69" s="416">
        <f>+V70+V71</f>
        <v>0</v>
      </c>
      <c r="W69" s="416">
        <f>+W70+W71</f>
        <v>0</v>
      </c>
      <c r="X69" s="416">
        <f>+X70+X71</f>
        <v>0</v>
      </c>
      <c r="Y69" s="416">
        <f t="shared" ref="Y69:AG69" si="48">+Y70+Y71</f>
        <v>0</v>
      </c>
      <c r="Z69" s="416">
        <f t="shared" si="48"/>
        <v>0</v>
      </c>
      <c r="AA69" s="416">
        <f t="shared" si="48"/>
        <v>0</v>
      </c>
      <c r="AB69" s="416">
        <f t="shared" si="48"/>
        <v>0</v>
      </c>
      <c r="AC69" s="416">
        <f t="shared" si="48"/>
        <v>0</v>
      </c>
      <c r="AD69" s="416">
        <f t="shared" si="48"/>
        <v>0</v>
      </c>
      <c r="AE69" s="416">
        <f t="shared" si="48"/>
        <v>0</v>
      </c>
      <c r="AF69" s="416">
        <f t="shared" si="48"/>
        <v>0</v>
      </c>
      <c r="AG69" s="416">
        <f t="shared" si="48"/>
        <v>0</v>
      </c>
      <c r="AH69" s="419">
        <f t="shared" si="9"/>
        <v>0</v>
      </c>
      <c r="AJ69" s="978" t="s">
        <v>1</v>
      </c>
      <c r="AK69" s="775" t="s">
        <v>406</v>
      </c>
      <c r="AL69" s="981"/>
      <c r="AM69" s="416">
        <f>+AM70+AM71</f>
        <v>0</v>
      </c>
      <c r="AN69" s="416">
        <f>+AN70+AN71</f>
        <v>0</v>
      </c>
      <c r="AO69" s="416">
        <f>+AO70+AO71</f>
        <v>0</v>
      </c>
      <c r="AP69" s="416">
        <f t="shared" ref="AP69:AX69" si="49">+AP70+AP71</f>
        <v>0</v>
      </c>
      <c r="AQ69" s="416">
        <f t="shared" si="49"/>
        <v>0</v>
      </c>
      <c r="AR69" s="416">
        <f t="shared" si="49"/>
        <v>0</v>
      </c>
      <c r="AS69" s="416">
        <f t="shared" si="49"/>
        <v>0</v>
      </c>
      <c r="AT69" s="416">
        <f t="shared" si="49"/>
        <v>0</v>
      </c>
      <c r="AU69" s="416">
        <f t="shared" si="49"/>
        <v>0</v>
      </c>
      <c r="AV69" s="416">
        <f t="shared" si="49"/>
        <v>0</v>
      </c>
      <c r="AW69" s="416">
        <f t="shared" si="49"/>
        <v>0</v>
      </c>
      <c r="AX69" s="416">
        <f t="shared" si="49"/>
        <v>0</v>
      </c>
      <c r="AY69" s="419">
        <f t="shared" si="10"/>
        <v>0</v>
      </c>
    </row>
    <row r="70" spans="2:51" x14ac:dyDescent="0.2">
      <c r="B70" s="978" t="s">
        <v>49</v>
      </c>
      <c r="C70" s="777" t="s">
        <v>407</v>
      </c>
      <c r="D70" s="457" t="s">
        <v>390</v>
      </c>
      <c r="E70" s="752"/>
      <c r="F70" s="752"/>
      <c r="G70" s="752"/>
      <c r="H70" s="752"/>
      <c r="I70" s="752"/>
      <c r="J70" s="752"/>
      <c r="K70" s="752"/>
      <c r="L70" s="752"/>
      <c r="M70" s="752"/>
      <c r="N70" s="752"/>
      <c r="O70" s="752"/>
      <c r="P70" s="752"/>
      <c r="Q70" s="753">
        <f t="shared" si="42"/>
        <v>0</v>
      </c>
      <c r="R70" s="963"/>
      <c r="S70" s="978" t="s">
        <v>49</v>
      </c>
      <c r="T70" s="777" t="s">
        <v>407</v>
      </c>
      <c r="U70" s="979">
        <f>+$H$22</f>
        <v>0</v>
      </c>
      <c r="V70" s="416">
        <f t="shared" ref="V70:AG71" si="50">+E70*$U70</f>
        <v>0</v>
      </c>
      <c r="W70" s="416">
        <f t="shared" si="50"/>
        <v>0</v>
      </c>
      <c r="X70" s="416">
        <f t="shared" si="50"/>
        <v>0</v>
      </c>
      <c r="Y70" s="416">
        <f t="shared" si="50"/>
        <v>0</v>
      </c>
      <c r="Z70" s="416">
        <f t="shared" si="50"/>
        <v>0</v>
      </c>
      <c r="AA70" s="416">
        <f t="shared" si="50"/>
        <v>0</v>
      </c>
      <c r="AB70" s="416">
        <f t="shared" si="50"/>
        <v>0</v>
      </c>
      <c r="AC70" s="416">
        <f t="shared" si="50"/>
        <v>0</v>
      </c>
      <c r="AD70" s="416">
        <f t="shared" si="50"/>
        <v>0</v>
      </c>
      <c r="AE70" s="416">
        <f t="shared" si="50"/>
        <v>0</v>
      </c>
      <c r="AF70" s="416">
        <f t="shared" si="50"/>
        <v>0</v>
      </c>
      <c r="AG70" s="416">
        <f t="shared" si="50"/>
        <v>0</v>
      </c>
      <c r="AH70" s="419">
        <f t="shared" si="9"/>
        <v>0</v>
      </c>
      <c r="AJ70" s="978" t="s">
        <v>49</v>
      </c>
      <c r="AK70" s="777" t="s">
        <v>407</v>
      </c>
      <c r="AL70" s="980"/>
      <c r="AM70" s="416">
        <f t="shared" ref="AM70:AX71" si="51">+E70*$AL70</f>
        <v>0</v>
      </c>
      <c r="AN70" s="416">
        <f t="shared" si="51"/>
        <v>0</v>
      </c>
      <c r="AO70" s="416">
        <f t="shared" si="51"/>
        <v>0</v>
      </c>
      <c r="AP70" s="416">
        <f t="shared" si="51"/>
        <v>0</v>
      </c>
      <c r="AQ70" s="416">
        <f t="shared" si="51"/>
        <v>0</v>
      </c>
      <c r="AR70" s="416">
        <f t="shared" si="51"/>
        <v>0</v>
      </c>
      <c r="AS70" s="416">
        <f t="shared" si="51"/>
        <v>0</v>
      </c>
      <c r="AT70" s="416">
        <f t="shared" si="51"/>
        <v>0</v>
      </c>
      <c r="AU70" s="416">
        <f t="shared" si="51"/>
        <v>0</v>
      </c>
      <c r="AV70" s="416">
        <f t="shared" si="51"/>
        <v>0</v>
      </c>
      <c r="AW70" s="416">
        <f t="shared" si="51"/>
        <v>0</v>
      </c>
      <c r="AX70" s="416">
        <f t="shared" si="51"/>
        <v>0</v>
      </c>
      <c r="AY70" s="419">
        <f t="shared" si="10"/>
        <v>0</v>
      </c>
    </row>
    <row r="71" spans="2:51" x14ac:dyDescent="0.2">
      <c r="B71" s="978" t="s">
        <v>50</v>
      </c>
      <c r="C71" s="777" t="s">
        <v>408</v>
      </c>
      <c r="D71" s="457" t="s">
        <v>390</v>
      </c>
      <c r="E71" s="752"/>
      <c r="F71" s="752"/>
      <c r="G71" s="752"/>
      <c r="H71" s="752"/>
      <c r="I71" s="752"/>
      <c r="J71" s="752"/>
      <c r="K71" s="752"/>
      <c r="L71" s="752"/>
      <c r="M71" s="752"/>
      <c r="N71" s="752"/>
      <c r="O71" s="752"/>
      <c r="P71" s="752"/>
      <c r="Q71" s="753">
        <f t="shared" si="42"/>
        <v>0</v>
      </c>
      <c r="R71" s="963"/>
      <c r="S71" s="978" t="s">
        <v>50</v>
      </c>
      <c r="T71" s="777" t="s">
        <v>408</v>
      </c>
      <c r="U71" s="979">
        <f>+$H$23</f>
        <v>0</v>
      </c>
      <c r="V71" s="416">
        <f t="shared" si="50"/>
        <v>0</v>
      </c>
      <c r="W71" s="416">
        <f t="shared" si="50"/>
        <v>0</v>
      </c>
      <c r="X71" s="416">
        <f t="shared" si="50"/>
        <v>0</v>
      </c>
      <c r="Y71" s="416">
        <f t="shared" si="50"/>
        <v>0</v>
      </c>
      <c r="Z71" s="416">
        <f t="shared" si="50"/>
        <v>0</v>
      </c>
      <c r="AA71" s="416">
        <f t="shared" si="50"/>
        <v>0</v>
      </c>
      <c r="AB71" s="416">
        <f t="shared" si="50"/>
        <v>0</v>
      </c>
      <c r="AC71" s="416">
        <f t="shared" si="50"/>
        <v>0</v>
      </c>
      <c r="AD71" s="416">
        <f t="shared" si="50"/>
        <v>0</v>
      </c>
      <c r="AE71" s="416">
        <f t="shared" si="50"/>
        <v>0</v>
      </c>
      <c r="AF71" s="416">
        <f t="shared" si="50"/>
        <v>0</v>
      </c>
      <c r="AG71" s="416">
        <f t="shared" si="50"/>
        <v>0</v>
      </c>
      <c r="AH71" s="419">
        <f t="shared" si="9"/>
        <v>0</v>
      </c>
      <c r="AJ71" s="978" t="s">
        <v>50</v>
      </c>
      <c r="AK71" s="777" t="s">
        <v>408</v>
      </c>
      <c r="AL71" s="980"/>
      <c r="AM71" s="416">
        <f t="shared" si="51"/>
        <v>0</v>
      </c>
      <c r="AN71" s="416">
        <f t="shared" si="51"/>
        <v>0</v>
      </c>
      <c r="AO71" s="416">
        <f t="shared" si="51"/>
        <v>0</v>
      </c>
      <c r="AP71" s="416">
        <f t="shared" si="51"/>
        <v>0</v>
      </c>
      <c r="AQ71" s="416">
        <f t="shared" si="51"/>
        <v>0</v>
      </c>
      <c r="AR71" s="416">
        <f t="shared" si="51"/>
        <v>0</v>
      </c>
      <c r="AS71" s="416">
        <f t="shared" si="51"/>
        <v>0</v>
      </c>
      <c r="AT71" s="416">
        <f t="shared" si="51"/>
        <v>0</v>
      </c>
      <c r="AU71" s="416">
        <f t="shared" si="51"/>
        <v>0</v>
      </c>
      <c r="AV71" s="416">
        <f t="shared" si="51"/>
        <v>0</v>
      </c>
      <c r="AW71" s="416">
        <f t="shared" si="51"/>
        <v>0</v>
      </c>
      <c r="AX71" s="416">
        <f t="shared" si="51"/>
        <v>0</v>
      </c>
      <c r="AY71" s="419">
        <f t="shared" si="10"/>
        <v>0</v>
      </c>
    </row>
    <row r="72" spans="2:51" x14ac:dyDescent="0.2">
      <c r="B72" s="965" t="s">
        <v>2</v>
      </c>
      <c r="C72" s="778" t="s">
        <v>409</v>
      </c>
      <c r="D72" s="779" t="s">
        <v>410</v>
      </c>
      <c r="E72" s="776">
        <f t="shared" ref="E72:P72" si="52">E73+E74</f>
        <v>0</v>
      </c>
      <c r="F72" s="776">
        <f t="shared" si="52"/>
        <v>0</v>
      </c>
      <c r="G72" s="776">
        <f t="shared" si="52"/>
        <v>0</v>
      </c>
      <c r="H72" s="776">
        <f t="shared" si="52"/>
        <v>0</v>
      </c>
      <c r="I72" s="776">
        <f t="shared" si="52"/>
        <v>0</v>
      </c>
      <c r="J72" s="776">
        <f t="shared" si="52"/>
        <v>0</v>
      </c>
      <c r="K72" s="776">
        <f t="shared" si="52"/>
        <v>0</v>
      </c>
      <c r="L72" s="776">
        <f t="shared" si="52"/>
        <v>0</v>
      </c>
      <c r="M72" s="776">
        <f t="shared" si="52"/>
        <v>0</v>
      </c>
      <c r="N72" s="776">
        <f t="shared" si="52"/>
        <v>0</v>
      </c>
      <c r="O72" s="776">
        <f t="shared" si="52"/>
        <v>0</v>
      </c>
      <c r="P72" s="776">
        <f t="shared" si="52"/>
        <v>0</v>
      </c>
      <c r="Q72" s="780">
        <f t="shared" si="42"/>
        <v>0</v>
      </c>
      <c r="R72" s="963"/>
      <c r="S72" s="965" t="s">
        <v>2</v>
      </c>
      <c r="T72" s="778" t="s">
        <v>409</v>
      </c>
      <c r="U72" s="979"/>
      <c r="V72" s="433">
        <f>+V73+V74</f>
        <v>0</v>
      </c>
      <c r="W72" s="433">
        <f>+W73+W74</f>
        <v>0</v>
      </c>
      <c r="X72" s="433">
        <f>+X73+X74</f>
        <v>0</v>
      </c>
      <c r="Y72" s="433">
        <f t="shared" ref="Y72:AG72" si="53">+Y73+Y74</f>
        <v>0</v>
      </c>
      <c r="Z72" s="433">
        <f t="shared" si="53"/>
        <v>0</v>
      </c>
      <c r="AA72" s="433">
        <f t="shared" si="53"/>
        <v>0</v>
      </c>
      <c r="AB72" s="433">
        <f t="shared" si="53"/>
        <v>0</v>
      </c>
      <c r="AC72" s="433">
        <f t="shared" si="53"/>
        <v>0</v>
      </c>
      <c r="AD72" s="433">
        <f t="shared" si="53"/>
        <v>0</v>
      </c>
      <c r="AE72" s="433">
        <f t="shared" si="53"/>
        <v>0</v>
      </c>
      <c r="AF72" s="433">
        <f t="shared" si="53"/>
        <v>0</v>
      </c>
      <c r="AG72" s="433">
        <f t="shared" si="53"/>
        <v>0</v>
      </c>
      <c r="AH72" s="419">
        <f t="shared" si="9"/>
        <v>0</v>
      </c>
      <c r="AJ72" s="965" t="s">
        <v>2</v>
      </c>
      <c r="AK72" s="778" t="s">
        <v>409</v>
      </c>
      <c r="AL72" s="981"/>
      <c r="AM72" s="433">
        <f>+AM73+AM74</f>
        <v>0</v>
      </c>
      <c r="AN72" s="433">
        <f>+AN73+AN74</f>
        <v>0</v>
      </c>
      <c r="AO72" s="433">
        <f>+AO73+AO74</f>
        <v>0</v>
      </c>
      <c r="AP72" s="433">
        <f t="shared" ref="AP72:AX72" si="54">+AP73+AP74</f>
        <v>0</v>
      </c>
      <c r="AQ72" s="433">
        <f t="shared" si="54"/>
        <v>0</v>
      </c>
      <c r="AR72" s="433">
        <f t="shared" si="54"/>
        <v>0</v>
      </c>
      <c r="AS72" s="433">
        <f t="shared" si="54"/>
        <v>0</v>
      </c>
      <c r="AT72" s="433">
        <f t="shared" si="54"/>
        <v>0</v>
      </c>
      <c r="AU72" s="433">
        <f t="shared" si="54"/>
        <v>0</v>
      </c>
      <c r="AV72" s="433">
        <f t="shared" si="54"/>
        <v>0</v>
      </c>
      <c r="AW72" s="433">
        <f t="shared" si="54"/>
        <v>0</v>
      </c>
      <c r="AX72" s="433">
        <f t="shared" si="54"/>
        <v>0</v>
      </c>
      <c r="AY72" s="419">
        <f t="shared" si="10"/>
        <v>0</v>
      </c>
    </row>
    <row r="73" spans="2:51" x14ac:dyDescent="0.2">
      <c r="B73" s="978" t="s">
        <v>53</v>
      </c>
      <c r="C73" s="982" t="s">
        <v>570</v>
      </c>
      <c r="D73" s="779" t="s">
        <v>410</v>
      </c>
      <c r="E73" s="752"/>
      <c r="F73" s="752"/>
      <c r="G73" s="752"/>
      <c r="H73" s="752"/>
      <c r="I73" s="752"/>
      <c r="J73" s="752"/>
      <c r="K73" s="752"/>
      <c r="L73" s="752"/>
      <c r="M73" s="752"/>
      <c r="N73" s="752"/>
      <c r="O73" s="752"/>
      <c r="P73" s="752"/>
      <c r="Q73" s="753">
        <f t="shared" si="42"/>
        <v>0</v>
      </c>
      <c r="R73" s="963"/>
      <c r="S73" s="978" t="s">
        <v>53</v>
      </c>
      <c r="T73" s="982" t="s">
        <v>570</v>
      </c>
      <c r="U73" s="979">
        <f>+$H$30</f>
        <v>0</v>
      </c>
      <c r="V73" s="416">
        <f t="shared" ref="V73:AG74" si="55">+E73*$U73</f>
        <v>0</v>
      </c>
      <c r="W73" s="416">
        <f t="shared" si="55"/>
        <v>0</v>
      </c>
      <c r="X73" s="416">
        <f t="shared" si="55"/>
        <v>0</v>
      </c>
      <c r="Y73" s="416">
        <f t="shared" si="55"/>
        <v>0</v>
      </c>
      <c r="Z73" s="416">
        <f t="shared" si="55"/>
        <v>0</v>
      </c>
      <c r="AA73" s="416">
        <f t="shared" si="55"/>
        <v>0</v>
      </c>
      <c r="AB73" s="416">
        <f t="shared" si="55"/>
        <v>0</v>
      </c>
      <c r="AC73" s="416">
        <f t="shared" si="55"/>
        <v>0</v>
      </c>
      <c r="AD73" s="416">
        <f t="shared" si="55"/>
        <v>0</v>
      </c>
      <c r="AE73" s="416">
        <f t="shared" si="55"/>
        <v>0</v>
      </c>
      <c r="AF73" s="416">
        <f t="shared" si="55"/>
        <v>0</v>
      </c>
      <c r="AG73" s="416">
        <f t="shared" si="55"/>
        <v>0</v>
      </c>
      <c r="AH73" s="419">
        <f t="shared" si="9"/>
        <v>0</v>
      </c>
      <c r="AJ73" s="978" t="s">
        <v>53</v>
      </c>
      <c r="AK73" s="982" t="s">
        <v>570</v>
      </c>
      <c r="AL73" s="980"/>
      <c r="AM73" s="416">
        <f t="shared" ref="AM73:AX74" si="56">+E73*$AL73</f>
        <v>0</v>
      </c>
      <c r="AN73" s="416">
        <f t="shared" si="56"/>
        <v>0</v>
      </c>
      <c r="AO73" s="416">
        <f t="shared" si="56"/>
        <v>0</v>
      </c>
      <c r="AP73" s="416">
        <f t="shared" si="56"/>
        <v>0</v>
      </c>
      <c r="AQ73" s="416">
        <f t="shared" si="56"/>
        <v>0</v>
      </c>
      <c r="AR73" s="416">
        <f t="shared" si="56"/>
        <v>0</v>
      </c>
      <c r="AS73" s="416">
        <f t="shared" si="56"/>
        <v>0</v>
      </c>
      <c r="AT73" s="416">
        <f t="shared" si="56"/>
        <v>0</v>
      </c>
      <c r="AU73" s="416">
        <f t="shared" si="56"/>
        <v>0</v>
      </c>
      <c r="AV73" s="416">
        <f t="shared" si="56"/>
        <v>0</v>
      </c>
      <c r="AW73" s="416">
        <f t="shared" si="56"/>
        <v>0</v>
      </c>
      <c r="AX73" s="416">
        <f t="shared" si="56"/>
        <v>0</v>
      </c>
      <c r="AY73" s="419">
        <f t="shared" si="10"/>
        <v>0</v>
      </c>
    </row>
    <row r="74" spans="2:51" x14ac:dyDescent="0.2">
      <c r="B74" s="983" t="s">
        <v>54</v>
      </c>
      <c r="C74" s="783" t="s">
        <v>571</v>
      </c>
      <c r="D74" s="784" t="s">
        <v>410</v>
      </c>
      <c r="E74" s="785"/>
      <c r="F74" s="785"/>
      <c r="G74" s="785"/>
      <c r="H74" s="785"/>
      <c r="I74" s="785"/>
      <c r="J74" s="785"/>
      <c r="K74" s="785"/>
      <c r="L74" s="785"/>
      <c r="M74" s="785"/>
      <c r="N74" s="785"/>
      <c r="O74" s="785"/>
      <c r="P74" s="785"/>
      <c r="Q74" s="786">
        <f t="shared" si="42"/>
        <v>0</v>
      </c>
      <c r="R74" s="963"/>
      <c r="S74" s="983" t="s">
        <v>54</v>
      </c>
      <c r="T74" s="783" t="s">
        <v>571</v>
      </c>
      <c r="U74" s="984">
        <f>+$J$30</f>
        <v>0</v>
      </c>
      <c r="V74" s="433">
        <f t="shared" si="55"/>
        <v>0</v>
      </c>
      <c r="W74" s="433">
        <f t="shared" si="55"/>
        <v>0</v>
      </c>
      <c r="X74" s="433">
        <f t="shared" si="55"/>
        <v>0</v>
      </c>
      <c r="Y74" s="433">
        <f t="shared" si="55"/>
        <v>0</v>
      </c>
      <c r="Z74" s="433">
        <f t="shared" si="55"/>
        <v>0</v>
      </c>
      <c r="AA74" s="433">
        <f t="shared" si="55"/>
        <v>0</v>
      </c>
      <c r="AB74" s="433">
        <f t="shared" si="55"/>
        <v>0</v>
      </c>
      <c r="AC74" s="433">
        <f t="shared" si="55"/>
        <v>0</v>
      </c>
      <c r="AD74" s="433">
        <f t="shared" si="55"/>
        <v>0</v>
      </c>
      <c r="AE74" s="433">
        <f t="shared" si="55"/>
        <v>0</v>
      </c>
      <c r="AF74" s="433">
        <f t="shared" si="55"/>
        <v>0</v>
      </c>
      <c r="AG74" s="433">
        <f t="shared" si="55"/>
        <v>0</v>
      </c>
      <c r="AH74" s="419">
        <f t="shared" si="9"/>
        <v>0</v>
      </c>
      <c r="AJ74" s="983" t="s">
        <v>54</v>
      </c>
      <c r="AK74" s="783" t="s">
        <v>571</v>
      </c>
      <c r="AL74" s="985"/>
      <c r="AM74" s="433">
        <f t="shared" si="56"/>
        <v>0</v>
      </c>
      <c r="AN74" s="433">
        <f t="shared" si="56"/>
        <v>0</v>
      </c>
      <c r="AO74" s="433">
        <f t="shared" si="56"/>
        <v>0</v>
      </c>
      <c r="AP74" s="433">
        <f t="shared" si="56"/>
        <v>0</v>
      </c>
      <c r="AQ74" s="433">
        <f t="shared" si="56"/>
        <v>0</v>
      </c>
      <c r="AR74" s="433">
        <f t="shared" si="56"/>
        <v>0</v>
      </c>
      <c r="AS74" s="433">
        <f t="shared" si="56"/>
        <v>0</v>
      </c>
      <c r="AT74" s="433">
        <f t="shared" si="56"/>
        <v>0</v>
      </c>
      <c r="AU74" s="433">
        <f t="shared" si="56"/>
        <v>0</v>
      </c>
      <c r="AV74" s="433">
        <f t="shared" si="56"/>
        <v>0</v>
      </c>
      <c r="AW74" s="433">
        <f t="shared" si="56"/>
        <v>0</v>
      </c>
      <c r="AX74" s="433">
        <f t="shared" si="56"/>
        <v>0</v>
      </c>
      <c r="AY74" s="419">
        <f t="shared" si="10"/>
        <v>0</v>
      </c>
    </row>
    <row r="75" spans="2:51" x14ac:dyDescent="0.2">
      <c r="B75" s="996"/>
      <c r="C75" s="997" t="s">
        <v>413</v>
      </c>
      <c r="D75" s="998"/>
      <c r="E75" s="998"/>
      <c r="F75" s="998"/>
      <c r="G75" s="998"/>
      <c r="H75" s="998"/>
      <c r="I75" s="998"/>
      <c r="J75" s="998"/>
      <c r="K75" s="998"/>
      <c r="L75" s="998"/>
      <c r="M75" s="998"/>
      <c r="N75" s="998"/>
      <c r="O75" s="998"/>
      <c r="P75" s="998"/>
      <c r="Q75" s="999"/>
      <c r="R75" s="963"/>
      <c r="S75" s="1000"/>
      <c r="T75" s="1001" t="s">
        <v>413</v>
      </c>
      <c r="U75" s="1002"/>
      <c r="V75" s="438">
        <f t="shared" ref="V75:AG75" si="57">+V76</f>
        <v>0</v>
      </c>
      <c r="W75" s="438">
        <f t="shared" si="57"/>
        <v>0</v>
      </c>
      <c r="X75" s="438">
        <f t="shared" si="57"/>
        <v>0</v>
      </c>
      <c r="Y75" s="438">
        <f t="shared" si="57"/>
        <v>0</v>
      </c>
      <c r="Z75" s="438">
        <f t="shared" si="57"/>
        <v>0</v>
      </c>
      <c r="AA75" s="438">
        <f t="shared" si="57"/>
        <v>0</v>
      </c>
      <c r="AB75" s="438">
        <f t="shared" si="57"/>
        <v>0</v>
      </c>
      <c r="AC75" s="438">
        <f t="shared" si="57"/>
        <v>0</v>
      </c>
      <c r="AD75" s="438">
        <f t="shared" si="57"/>
        <v>0</v>
      </c>
      <c r="AE75" s="438">
        <f t="shared" si="57"/>
        <v>0</v>
      </c>
      <c r="AF75" s="438">
        <f t="shared" si="57"/>
        <v>0</v>
      </c>
      <c r="AG75" s="438">
        <f t="shared" si="57"/>
        <v>0</v>
      </c>
      <c r="AH75" s="439">
        <f t="shared" si="9"/>
        <v>0</v>
      </c>
      <c r="AJ75" s="1000"/>
      <c r="AK75" s="1001" t="s">
        <v>413</v>
      </c>
      <c r="AL75" s="1003"/>
      <c r="AM75" s="438">
        <f t="shared" ref="AM75:AX75" si="58">+AM76</f>
        <v>0</v>
      </c>
      <c r="AN75" s="438">
        <f t="shared" si="58"/>
        <v>0</v>
      </c>
      <c r="AO75" s="438">
        <f t="shared" si="58"/>
        <v>0</v>
      </c>
      <c r="AP75" s="438">
        <f t="shared" si="58"/>
        <v>0</v>
      </c>
      <c r="AQ75" s="438">
        <f t="shared" si="58"/>
        <v>0</v>
      </c>
      <c r="AR75" s="438">
        <f t="shared" si="58"/>
        <v>0</v>
      </c>
      <c r="AS75" s="438">
        <f t="shared" si="58"/>
        <v>0</v>
      </c>
      <c r="AT75" s="438">
        <f t="shared" si="58"/>
        <v>0</v>
      </c>
      <c r="AU75" s="438">
        <f t="shared" si="58"/>
        <v>0</v>
      </c>
      <c r="AV75" s="438">
        <f t="shared" si="58"/>
        <v>0</v>
      </c>
      <c r="AW75" s="438">
        <f t="shared" si="58"/>
        <v>0</v>
      </c>
      <c r="AX75" s="438">
        <f t="shared" si="58"/>
        <v>0</v>
      </c>
      <c r="AY75" s="439">
        <f t="shared" si="10"/>
        <v>0</v>
      </c>
    </row>
    <row r="76" spans="2:51" x14ac:dyDescent="0.2">
      <c r="B76" s="1004" t="s">
        <v>0</v>
      </c>
      <c r="C76" s="798" t="s">
        <v>406</v>
      </c>
      <c r="D76" s="761" t="s">
        <v>390</v>
      </c>
      <c r="E76" s="799">
        <f t="shared" ref="E76:P76" si="59">E77+E78</f>
        <v>0</v>
      </c>
      <c r="F76" s="799">
        <f t="shared" si="59"/>
        <v>0</v>
      </c>
      <c r="G76" s="799">
        <f t="shared" si="59"/>
        <v>0</v>
      </c>
      <c r="H76" s="799">
        <f t="shared" si="59"/>
        <v>0</v>
      </c>
      <c r="I76" s="799">
        <f t="shared" si="59"/>
        <v>0</v>
      </c>
      <c r="J76" s="799">
        <f t="shared" si="59"/>
        <v>0</v>
      </c>
      <c r="K76" s="799">
        <f t="shared" si="59"/>
        <v>0</v>
      </c>
      <c r="L76" s="799">
        <f t="shared" si="59"/>
        <v>0</v>
      </c>
      <c r="M76" s="799">
        <f t="shared" si="59"/>
        <v>0</v>
      </c>
      <c r="N76" s="799">
        <f t="shared" si="59"/>
        <v>0</v>
      </c>
      <c r="O76" s="799">
        <f t="shared" si="59"/>
        <v>0</v>
      </c>
      <c r="P76" s="799">
        <f t="shared" si="59"/>
        <v>0</v>
      </c>
      <c r="Q76" s="800">
        <f>SUM(E76:P76)</f>
        <v>0</v>
      </c>
      <c r="R76" s="963"/>
      <c r="S76" s="1004" t="s">
        <v>0</v>
      </c>
      <c r="T76" s="798" t="s">
        <v>406</v>
      </c>
      <c r="U76" s="976"/>
      <c r="V76" s="418">
        <f>+V77+V78</f>
        <v>0</v>
      </c>
      <c r="W76" s="418">
        <f>+W77+W78</f>
        <v>0</v>
      </c>
      <c r="X76" s="418">
        <f>+X77+X78</f>
        <v>0</v>
      </c>
      <c r="Y76" s="418">
        <f t="shared" ref="Y76:AG76" si="60">+Y77+Y78</f>
        <v>0</v>
      </c>
      <c r="Z76" s="418">
        <f t="shared" si="60"/>
        <v>0</v>
      </c>
      <c r="AA76" s="418">
        <f t="shared" si="60"/>
        <v>0</v>
      </c>
      <c r="AB76" s="418">
        <f t="shared" si="60"/>
        <v>0</v>
      </c>
      <c r="AC76" s="418">
        <f t="shared" si="60"/>
        <v>0</v>
      </c>
      <c r="AD76" s="418">
        <f t="shared" si="60"/>
        <v>0</v>
      </c>
      <c r="AE76" s="418">
        <f t="shared" si="60"/>
        <v>0</v>
      </c>
      <c r="AF76" s="418">
        <f t="shared" si="60"/>
        <v>0</v>
      </c>
      <c r="AG76" s="418">
        <f t="shared" si="60"/>
        <v>0</v>
      </c>
      <c r="AH76" s="419">
        <f>SUM(V76:AG76)</f>
        <v>0</v>
      </c>
      <c r="AJ76" s="1004" t="s">
        <v>0</v>
      </c>
      <c r="AK76" s="798" t="s">
        <v>406</v>
      </c>
      <c r="AL76" s="1005"/>
      <c r="AM76" s="418">
        <f>+AM77+AM78</f>
        <v>0</v>
      </c>
      <c r="AN76" s="418">
        <f>+AN77+AN78</f>
        <v>0</v>
      </c>
      <c r="AO76" s="418">
        <f>+AO77+AO78</f>
        <v>0</v>
      </c>
      <c r="AP76" s="418">
        <f t="shared" ref="AP76:AX76" si="61">+AP77+AP78</f>
        <v>0</v>
      </c>
      <c r="AQ76" s="418">
        <f t="shared" si="61"/>
        <v>0</v>
      </c>
      <c r="AR76" s="418">
        <f t="shared" si="61"/>
        <v>0</v>
      </c>
      <c r="AS76" s="418">
        <f t="shared" si="61"/>
        <v>0</v>
      </c>
      <c r="AT76" s="418">
        <f t="shared" si="61"/>
        <v>0</v>
      </c>
      <c r="AU76" s="418">
        <f t="shared" si="61"/>
        <v>0</v>
      </c>
      <c r="AV76" s="418">
        <f t="shared" si="61"/>
        <v>0</v>
      </c>
      <c r="AW76" s="418">
        <f t="shared" si="61"/>
        <v>0</v>
      </c>
      <c r="AX76" s="418">
        <f t="shared" si="61"/>
        <v>0</v>
      </c>
      <c r="AY76" s="419">
        <f>SUM(AM76:AX76)</f>
        <v>0</v>
      </c>
    </row>
    <row r="77" spans="2:51" x14ac:dyDescent="0.2">
      <c r="B77" s="978" t="s">
        <v>46</v>
      </c>
      <c r="C77" s="777" t="s">
        <v>407</v>
      </c>
      <c r="D77" s="457" t="s">
        <v>390</v>
      </c>
      <c r="E77" s="1006"/>
      <c r="F77" s="1006"/>
      <c r="G77" s="1006"/>
      <c r="H77" s="1006"/>
      <c r="I77" s="1006"/>
      <c r="J77" s="1006"/>
      <c r="K77" s="1006"/>
      <c r="L77" s="1006"/>
      <c r="M77" s="1006"/>
      <c r="N77" s="1006"/>
      <c r="O77" s="1006"/>
      <c r="P77" s="1006"/>
      <c r="Q77" s="753">
        <f>SUM(E77:P77)</f>
        <v>0</v>
      </c>
      <c r="R77" s="963"/>
      <c r="S77" s="978" t="s">
        <v>46</v>
      </c>
      <c r="T77" s="777" t="s">
        <v>407</v>
      </c>
      <c r="U77" s="979">
        <f>+$H$22</f>
        <v>0</v>
      </c>
      <c r="V77" s="416">
        <f t="shared" ref="V77:AG78" si="62">+E77*$U77</f>
        <v>0</v>
      </c>
      <c r="W77" s="416">
        <f t="shared" si="62"/>
        <v>0</v>
      </c>
      <c r="X77" s="416">
        <f t="shared" si="62"/>
        <v>0</v>
      </c>
      <c r="Y77" s="416">
        <f t="shared" si="62"/>
        <v>0</v>
      </c>
      <c r="Z77" s="416">
        <f t="shared" si="62"/>
        <v>0</v>
      </c>
      <c r="AA77" s="416">
        <f t="shared" si="62"/>
        <v>0</v>
      </c>
      <c r="AB77" s="416">
        <f t="shared" si="62"/>
        <v>0</v>
      </c>
      <c r="AC77" s="416">
        <f t="shared" si="62"/>
        <v>0</v>
      </c>
      <c r="AD77" s="416">
        <f t="shared" si="62"/>
        <v>0</v>
      </c>
      <c r="AE77" s="416">
        <f t="shared" si="62"/>
        <v>0</v>
      </c>
      <c r="AF77" s="416">
        <f t="shared" si="62"/>
        <v>0</v>
      </c>
      <c r="AG77" s="416">
        <f t="shared" si="62"/>
        <v>0</v>
      </c>
      <c r="AH77" s="419">
        <f>SUM(V77:AG77)</f>
        <v>0</v>
      </c>
      <c r="AJ77" s="978" t="s">
        <v>46</v>
      </c>
      <c r="AK77" s="777" t="s">
        <v>407</v>
      </c>
      <c r="AL77" s="980"/>
      <c r="AM77" s="416">
        <f t="shared" ref="AM77:AX78" si="63">+E77*$AL77</f>
        <v>0</v>
      </c>
      <c r="AN77" s="416">
        <f t="shared" si="63"/>
        <v>0</v>
      </c>
      <c r="AO77" s="416">
        <f t="shared" si="63"/>
        <v>0</v>
      </c>
      <c r="AP77" s="416">
        <f t="shared" si="63"/>
        <v>0</v>
      </c>
      <c r="AQ77" s="416">
        <f t="shared" si="63"/>
        <v>0</v>
      </c>
      <c r="AR77" s="416">
        <f t="shared" si="63"/>
        <v>0</v>
      </c>
      <c r="AS77" s="416">
        <f t="shared" si="63"/>
        <v>0</v>
      </c>
      <c r="AT77" s="416">
        <f t="shared" si="63"/>
        <v>0</v>
      </c>
      <c r="AU77" s="416">
        <f t="shared" si="63"/>
        <v>0</v>
      </c>
      <c r="AV77" s="416">
        <f t="shared" si="63"/>
        <v>0</v>
      </c>
      <c r="AW77" s="416">
        <f t="shared" si="63"/>
        <v>0</v>
      </c>
      <c r="AX77" s="416">
        <f t="shared" si="63"/>
        <v>0</v>
      </c>
      <c r="AY77" s="419">
        <f>SUM(AM77:AX77)</f>
        <v>0</v>
      </c>
    </row>
    <row r="78" spans="2:51" x14ac:dyDescent="0.2">
      <c r="B78" s="983" t="s">
        <v>47</v>
      </c>
      <c r="C78" s="801" t="s">
        <v>408</v>
      </c>
      <c r="D78" s="784" t="s">
        <v>390</v>
      </c>
      <c r="E78" s="1007"/>
      <c r="F78" s="1007"/>
      <c r="G78" s="1007"/>
      <c r="H78" s="1007"/>
      <c r="I78" s="1007"/>
      <c r="J78" s="1007"/>
      <c r="K78" s="1007"/>
      <c r="L78" s="1007"/>
      <c r="M78" s="1007"/>
      <c r="N78" s="1007"/>
      <c r="O78" s="1007"/>
      <c r="P78" s="1007"/>
      <c r="Q78" s="786">
        <f>SUM(E78:P78)</f>
        <v>0</v>
      </c>
      <c r="R78" s="963"/>
      <c r="S78" s="983" t="s">
        <v>47</v>
      </c>
      <c r="T78" s="801" t="s">
        <v>408</v>
      </c>
      <c r="U78" s="984">
        <f>+$H$23</f>
        <v>0</v>
      </c>
      <c r="V78" s="416">
        <f t="shared" si="62"/>
        <v>0</v>
      </c>
      <c r="W78" s="416">
        <f t="shared" si="62"/>
        <v>0</v>
      </c>
      <c r="X78" s="416">
        <f t="shared" si="62"/>
        <v>0</v>
      </c>
      <c r="Y78" s="416">
        <f t="shared" si="62"/>
        <v>0</v>
      </c>
      <c r="Z78" s="416">
        <f t="shared" si="62"/>
        <v>0</v>
      </c>
      <c r="AA78" s="416">
        <f t="shared" si="62"/>
        <v>0</v>
      </c>
      <c r="AB78" s="416">
        <f t="shared" si="62"/>
        <v>0</v>
      </c>
      <c r="AC78" s="416">
        <f t="shared" si="62"/>
        <v>0</v>
      </c>
      <c r="AD78" s="416">
        <f t="shared" si="62"/>
        <v>0</v>
      </c>
      <c r="AE78" s="416">
        <f t="shared" si="62"/>
        <v>0</v>
      </c>
      <c r="AF78" s="416">
        <f t="shared" si="62"/>
        <v>0</v>
      </c>
      <c r="AG78" s="416">
        <f t="shared" si="62"/>
        <v>0</v>
      </c>
      <c r="AH78" s="419">
        <f>SUM(V78:AG78)</f>
        <v>0</v>
      </c>
      <c r="AJ78" s="983" t="s">
        <v>47</v>
      </c>
      <c r="AK78" s="801" t="s">
        <v>408</v>
      </c>
      <c r="AL78" s="985"/>
      <c r="AM78" s="416">
        <f t="shared" si="63"/>
        <v>0</v>
      </c>
      <c r="AN78" s="416">
        <f t="shared" si="63"/>
        <v>0</v>
      </c>
      <c r="AO78" s="416">
        <f t="shared" si="63"/>
        <v>0</v>
      </c>
      <c r="AP78" s="416">
        <f t="shared" si="63"/>
        <v>0</v>
      </c>
      <c r="AQ78" s="416">
        <f t="shared" si="63"/>
        <v>0</v>
      </c>
      <c r="AR78" s="416">
        <f t="shared" si="63"/>
        <v>0</v>
      </c>
      <c r="AS78" s="416">
        <f t="shared" si="63"/>
        <v>0</v>
      </c>
      <c r="AT78" s="416">
        <f t="shared" si="63"/>
        <v>0</v>
      </c>
      <c r="AU78" s="416">
        <f t="shared" si="63"/>
        <v>0</v>
      </c>
      <c r="AV78" s="416">
        <f t="shared" si="63"/>
        <v>0</v>
      </c>
      <c r="AW78" s="416">
        <f t="shared" si="63"/>
        <v>0</v>
      </c>
      <c r="AX78" s="416">
        <f t="shared" si="63"/>
        <v>0</v>
      </c>
      <c r="AY78" s="419">
        <f>SUM(AM78:AX78)</f>
        <v>0</v>
      </c>
    </row>
    <row r="79" spans="2:51" x14ac:dyDescent="0.2">
      <c r="B79" s="996"/>
      <c r="C79" s="997" t="s">
        <v>414</v>
      </c>
      <c r="D79" s="998"/>
      <c r="E79" s="1008"/>
      <c r="F79" s="1008"/>
      <c r="G79" s="1008"/>
      <c r="H79" s="1008"/>
      <c r="I79" s="1008"/>
      <c r="J79" s="1008"/>
      <c r="K79" s="1008"/>
      <c r="L79" s="1008"/>
      <c r="M79" s="1008"/>
      <c r="N79" s="1008"/>
      <c r="O79" s="1008"/>
      <c r="P79" s="1008"/>
      <c r="Q79" s="999"/>
      <c r="R79" s="963"/>
      <c r="S79" s="1000"/>
      <c r="T79" s="1001" t="s">
        <v>414</v>
      </c>
      <c r="U79" s="994"/>
      <c r="V79" s="421">
        <f>+V80+V83</f>
        <v>0</v>
      </c>
      <c r="W79" s="421">
        <f>+W80+W83</f>
        <v>0</v>
      </c>
      <c r="X79" s="421">
        <f>+X80+X83</f>
        <v>0</v>
      </c>
      <c r="Y79" s="421">
        <f t="shared" ref="Y79:AG79" si="64">+Y80+Y83</f>
        <v>0</v>
      </c>
      <c r="Z79" s="421">
        <f t="shared" si="64"/>
        <v>0</v>
      </c>
      <c r="AA79" s="421">
        <f t="shared" si="64"/>
        <v>0</v>
      </c>
      <c r="AB79" s="421">
        <f t="shared" si="64"/>
        <v>0</v>
      </c>
      <c r="AC79" s="421">
        <f t="shared" si="64"/>
        <v>0</v>
      </c>
      <c r="AD79" s="421">
        <f t="shared" si="64"/>
        <v>0</v>
      </c>
      <c r="AE79" s="421">
        <f t="shared" si="64"/>
        <v>0</v>
      </c>
      <c r="AF79" s="421">
        <f t="shared" si="64"/>
        <v>0</v>
      </c>
      <c r="AG79" s="421">
        <f t="shared" si="64"/>
        <v>0</v>
      </c>
      <c r="AH79" s="439">
        <f>SUM(V79:AG79)</f>
        <v>0</v>
      </c>
      <c r="AJ79" s="1000"/>
      <c r="AK79" s="1001" t="s">
        <v>414</v>
      </c>
      <c r="AL79" s="1009"/>
      <c r="AM79" s="421">
        <f>+AM80+AM83</f>
        <v>0</v>
      </c>
      <c r="AN79" s="421">
        <f>+AN80+AN83</f>
        <v>0</v>
      </c>
      <c r="AO79" s="421">
        <f>+AO80+AO83</f>
        <v>0</v>
      </c>
      <c r="AP79" s="421">
        <f t="shared" ref="AP79:AX79" si="65">+AP80+AP83</f>
        <v>0</v>
      </c>
      <c r="AQ79" s="421">
        <f t="shared" si="65"/>
        <v>0</v>
      </c>
      <c r="AR79" s="421">
        <f t="shared" si="65"/>
        <v>0</v>
      </c>
      <c r="AS79" s="421">
        <f t="shared" si="65"/>
        <v>0</v>
      </c>
      <c r="AT79" s="421">
        <f t="shared" si="65"/>
        <v>0</v>
      </c>
      <c r="AU79" s="421">
        <f t="shared" si="65"/>
        <v>0</v>
      </c>
      <c r="AV79" s="421">
        <f t="shared" si="65"/>
        <v>0</v>
      </c>
      <c r="AW79" s="421">
        <f t="shared" si="65"/>
        <v>0</v>
      </c>
      <c r="AX79" s="421">
        <f t="shared" si="65"/>
        <v>0</v>
      </c>
      <c r="AY79" s="439">
        <f>SUM(AM79:AX79)</f>
        <v>0</v>
      </c>
    </row>
    <row r="80" spans="2:51" x14ac:dyDescent="0.2">
      <c r="B80" s="1004" t="s">
        <v>0</v>
      </c>
      <c r="C80" s="798" t="s">
        <v>406</v>
      </c>
      <c r="D80" s="761" t="s">
        <v>390</v>
      </c>
      <c r="E80" s="1010">
        <f t="shared" ref="E80:P80" si="66">E81+E82</f>
        <v>0</v>
      </c>
      <c r="F80" s="1010">
        <f t="shared" si="66"/>
        <v>0</v>
      </c>
      <c r="G80" s="1010">
        <f t="shared" si="66"/>
        <v>0</v>
      </c>
      <c r="H80" s="1010">
        <f t="shared" si="66"/>
        <v>0</v>
      </c>
      <c r="I80" s="1010">
        <f t="shared" si="66"/>
        <v>0</v>
      </c>
      <c r="J80" s="1010">
        <f t="shared" si="66"/>
        <v>0</v>
      </c>
      <c r="K80" s="1010">
        <f t="shared" si="66"/>
        <v>0</v>
      </c>
      <c r="L80" s="1010">
        <f t="shared" si="66"/>
        <v>0</v>
      </c>
      <c r="M80" s="1010">
        <f t="shared" si="66"/>
        <v>0</v>
      </c>
      <c r="N80" s="1010">
        <f t="shared" si="66"/>
        <v>0</v>
      </c>
      <c r="O80" s="1010">
        <f t="shared" si="66"/>
        <v>0</v>
      </c>
      <c r="P80" s="1010">
        <f t="shared" si="66"/>
        <v>0</v>
      </c>
      <c r="Q80" s="800">
        <f t="shared" ref="Q80:Q85" si="67">SUM(E80:P80)</f>
        <v>0</v>
      </c>
      <c r="R80" s="963"/>
      <c r="S80" s="1004" t="s">
        <v>0</v>
      </c>
      <c r="T80" s="798" t="s">
        <v>406</v>
      </c>
      <c r="U80" s="976"/>
      <c r="V80" s="416">
        <f>+V81+V82</f>
        <v>0</v>
      </c>
      <c r="W80" s="416">
        <f>+W81+W82</f>
        <v>0</v>
      </c>
      <c r="X80" s="416">
        <f>+X81+X82</f>
        <v>0</v>
      </c>
      <c r="Y80" s="416">
        <f t="shared" ref="Y80:AG80" si="68">+Y81+Y82</f>
        <v>0</v>
      </c>
      <c r="Z80" s="416">
        <f t="shared" si="68"/>
        <v>0</v>
      </c>
      <c r="AA80" s="416">
        <f t="shared" si="68"/>
        <v>0</v>
      </c>
      <c r="AB80" s="416">
        <f t="shared" si="68"/>
        <v>0</v>
      </c>
      <c r="AC80" s="416">
        <f t="shared" si="68"/>
        <v>0</v>
      </c>
      <c r="AD80" s="416">
        <f t="shared" si="68"/>
        <v>0</v>
      </c>
      <c r="AE80" s="416">
        <f t="shared" si="68"/>
        <v>0</v>
      </c>
      <c r="AF80" s="416">
        <f t="shared" si="68"/>
        <v>0</v>
      </c>
      <c r="AG80" s="416">
        <f t="shared" si="68"/>
        <v>0</v>
      </c>
      <c r="AH80" s="419">
        <f t="shared" ref="AH80:AH95" si="69">SUM(V80:AG80)</f>
        <v>0</v>
      </c>
      <c r="AJ80" s="1004" t="s">
        <v>0</v>
      </c>
      <c r="AK80" s="798" t="s">
        <v>406</v>
      </c>
      <c r="AL80" s="1011"/>
      <c r="AM80" s="416">
        <f>+AM81+AM82</f>
        <v>0</v>
      </c>
      <c r="AN80" s="416">
        <f>+AN81+AN82</f>
        <v>0</v>
      </c>
      <c r="AO80" s="416">
        <f>+AO81+AO82</f>
        <v>0</v>
      </c>
      <c r="AP80" s="416">
        <f t="shared" ref="AP80:AX80" si="70">+AP81+AP82</f>
        <v>0</v>
      </c>
      <c r="AQ80" s="416">
        <f t="shared" si="70"/>
        <v>0</v>
      </c>
      <c r="AR80" s="416">
        <f t="shared" si="70"/>
        <v>0</v>
      </c>
      <c r="AS80" s="416">
        <f t="shared" si="70"/>
        <v>0</v>
      </c>
      <c r="AT80" s="416">
        <f t="shared" si="70"/>
        <v>0</v>
      </c>
      <c r="AU80" s="416">
        <f t="shared" si="70"/>
        <v>0</v>
      </c>
      <c r="AV80" s="416">
        <f t="shared" si="70"/>
        <v>0</v>
      </c>
      <c r="AW80" s="416">
        <f t="shared" si="70"/>
        <v>0</v>
      </c>
      <c r="AX80" s="416">
        <f t="shared" si="70"/>
        <v>0</v>
      </c>
      <c r="AY80" s="419">
        <f t="shared" ref="AY80:AY96" si="71">SUM(AM80:AX80)</f>
        <v>0</v>
      </c>
    </row>
    <row r="81" spans="2:51" x14ac:dyDescent="0.2">
      <c r="B81" s="978" t="s">
        <v>46</v>
      </c>
      <c r="C81" s="777" t="s">
        <v>407</v>
      </c>
      <c r="D81" s="457" t="s">
        <v>390</v>
      </c>
      <c r="E81" s="1006"/>
      <c r="F81" s="1006"/>
      <c r="G81" s="1006"/>
      <c r="H81" s="1006"/>
      <c r="I81" s="1006"/>
      <c r="J81" s="1006"/>
      <c r="K81" s="1006"/>
      <c r="L81" s="1006"/>
      <c r="M81" s="1006"/>
      <c r="N81" s="1012"/>
      <c r="O81" s="1006"/>
      <c r="P81" s="1006"/>
      <c r="Q81" s="753">
        <f t="shared" si="67"/>
        <v>0</v>
      </c>
      <c r="R81" s="963"/>
      <c r="S81" s="978" t="s">
        <v>46</v>
      </c>
      <c r="T81" s="777" t="s">
        <v>407</v>
      </c>
      <c r="U81" s="979">
        <f>+$H$22</f>
        <v>0</v>
      </c>
      <c r="V81" s="416">
        <f t="shared" ref="V81:AG82" si="72">+E81*$U81</f>
        <v>0</v>
      </c>
      <c r="W81" s="416">
        <f t="shared" si="72"/>
        <v>0</v>
      </c>
      <c r="X81" s="416">
        <f t="shared" si="72"/>
        <v>0</v>
      </c>
      <c r="Y81" s="416">
        <f t="shared" si="72"/>
        <v>0</v>
      </c>
      <c r="Z81" s="416">
        <f t="shared" si="72"/>
        <v>0</v>
      </c>
      <c r="AA81" s="416">
        <f t="shared" si="72"/>
        <v>0</v>
      </c>
      <c r="AB81" s="416">
        <f t="shared" si="72"/>
        <v>0</v>
      </c>
      <c r="AC81" s="416">
        <f t="shared" si="72"/>
        <v>0</v>
      </c>
      <c r="AD81" s="416">
        <f t="shared" si="72"/>
        <v>0</v>
      </c>
      <c r="AE81" s="416">
        <f t="shared" si="72"/>
        <v>0</v>
      </c>
      <c r="AF81" s="416">
        <f t="shared" si="72"/>
        <v>0</v>
      </c>
      <c r="AG81" s="416">
        <f t="shared" si="72"/>
        <v>0</v>
      </c>
      <c r="AH81" s="419">
        <f t="shared" si="69"/>
        <v>0</v>
      </c>
      <c r="AJ81" s="978" t="s">
        <v>46</v>
      </c>
      <c r="AK81" s="777" t="s">
        <v>407</v>
      </c>
      <c r="AL81" s="980"/>
      <c r="AM81" s="416">
        <f t="shared" ref="AM81:AX82" si="73">+E81*$AL81</f>
        <v>0</v>
      </c>
      <c r="AN81" s="416">
        <f t="shared" si="73"/>
        <v>0</v>
      </c>
      <c r="AO81" s="416">
        <f t="shared" si="73"/>
        <v>0</v>
      </c>
      <c r="AP81" s="416">
        <f t="shared" si="73"/>
        <v>0</v>
      </c>
      <c r="AQ81" s="416">
        <f t="shared" si="73"/>
        <v>0</v>
      </c>
      <c r="AR81" s="416">
        <f t="shared" si="73"/>
        <v>0</v>
      </c>
      <c r="AS81" s="416">
        <f t="shared" si="73"/>
        <v>0</v>
      </c>
      <c r="AT81" s="416">
        <f t="shared" si="73"/>
        <v>0</v>
      </c>
      <c r="AU81" s="416">
        <f t="shared" si="73"/>
        <v>0</v>
      </c>
      <c r="AV81" s="416">
        <f t="shared" si="73"/>
        <v>0</v>
      </c>
      <c r="AW81" s="416">
        <f t="shared" si="73"/>
        <v>0</v>
      </c>
      <c r="AX81" s="416">
        <f t="shared" si="73"/>
        <v>0</v>
      </c>
      <c r="AY81" s="419">
        <f t="shared" si="71"/>
        <v>0</v>
      </c>
    </row>
    <row r="82" spans="2:51" x14ac:dyDescent="0.2">
      <c r="B82" s="978" t="s">
        <v>47</v>
      </c>
      <c r="C82" s="777" t="s">
        <v>408</v>
      </c>
      <c r="D82" s="457" t="s">
        <v>390</v>
      </c>
      <c r="E82" s="1006"/>
      <c r="F82" s="1006"/>
      <c r="G82" s="1006"/>
      <c r="H82" s="1006"/>
      <c r="I82" s="1006"/>
      <c r="J82" s="1006"/>
      <c r="K82" s="1006"/>
      <c r="L82" s="1006"/>
      <c r="M82" s="1006"/>
      <c r="N82" s="1012"/>
      <c r="O82" s="1006"/>
      <c r="P82" s="1006"/>
      <c r="Q82" s="753">
        <f t="shared" si="67"/>
        <v>0</v>
      </c>
      <c r="R82" s="963"/>
      <c r="S82" s="978" t="s">
        <v>47</v>
      </c>
      <c r="T82" s="777" t="s">
        <v>408</v>
      </c>
      <c r="U82" s="979">
        <f>+$H$23</f>
        <v>0</v>
      </c>
      <c r="V82" s="416">
        <f t="shared" si="72"/>
        <v>0</v>
      </c>
      <c r="W82" s="416">
        <f t="shared" si="72"/>
        <v>0</v>
      </c>
      <c r="X82" s="416">
        <f t="shared" si="72"/>
        <v>0</v>
      </c>
      <c r="Y82" s="416">
        <f t="shared" si="72"/>
        <v>0</v>
      </c>
      <c r="Z82" s="416">
        <f t="shared" si="72"/>
        <v>0</v>
      </c>
      <c r="AA82" s="416">
        <f t="shared" si="72"/>
        <v>0</v>
      </c>
      <c r="AB82" s="416">
        <f t="shared" si="72"/>
        <v>0</v>
      </c>
      <c r="AC82" s="416">
        <f t="shared" si="72"/>
        <v>0</v>
      </c>
      <c r="AD82" s="416">
        <f t="shared" si="72"/>
        <v>0</v>
      </c>
      <c r="AE82" s="416">
        <f t="shared" si="72"/>
        <v>0</v>
      </c>
      <c r="AF82" s="416">
        <f t="shared" si="72"/>
        <v>0</v>
      </c>
      <c r="AG82" s="416">
        <f t="shared" si="72"/>
        <v>0</v>
      </c>
      <c r="AH82" s="419">
        <f t="shared" si="69"/>
        <v>0</v>
      </c>
      <c r="AJ82" s="978" t="s">
        <v>47</v>
      </c>
      <c r="AK82" s="777" t="s">
        <v>408</v>
      </c>
      <c r="AL82" s="980"/>
      <c r="AM82" s="416">
        <f t="shared" si="73"/>
        <v>0</v>
      </c>
      <c r="AN82" s="416">
        <f t="shared" si="73"/>
        <v>0</v>
      </c>
      <c r="AO82" s="416">
        <f t="shared" si="73"/>
        <v>0</v>
      </c>
      <c r="AP82" s="416">
        <f t="shared" si="73"/>
        <v>0</v>
      </c>
      <c r="AQ82" s="416">
        <f t="shared" si="73"/>
        <v>0</v>
      </c>
      <c r="AR82" s="416">
        <f t="shared" si="73"/>
        <v>0</v>
      </c>
      <c r="AS82" s="416">
        <f t="shared" si="73"/>
        <v>0</v>
      </c>
      <c r="AT82" s="416">
        <f t="shared" si="73"/>
        <v>0</v>
      </c>
      <c r="AU82" s="416">
        <f t="shared" si="73"/>
        <v>0</v>
      </c>
      <c r="AV82" s="416">
        <f t="shared" si="73"/>
        <v>0</v>
      </c>
      <c r="AW82" s="416">
        <f t="shared" si="73"/>
        <v>0</v>
      </c>
      <c r="AX82" s="416">
        <f t="shared" si="73"/>
        <v>0</v>
      </c>
      <c r="AY82" s="419">
        <f t="shared" si="71"/>
        <v>0</v>
      </c>
    </row>
    <row r="83" spans="2:51" x14ac:dyDescent="0.2">
      <c r="B83" s="965" t="s">
        <v>1</v>
      </c>
      <c r="C83" s="778" t="s">
        <v>409</v>
      </c>
      <c r="D83" s="779" t="s">
        <v>410</v>
      </c>
      <c r="E83" s="1013">
        <f t="shared" ref="E83:P83" si="74">E84+E85</f>
        <v>0</v>
      </c>
      <c r="F83" s="1013">
        <f t="shared" si="74"/>
        <v>0</v>
      </c>
      <c r="G83" s="1013">
        <f t="shared" si="74"/>
        <v>0</v>
      </c>
      <c r="H83" s="1013">
        <f t="shared" si="74"/>
        <v>0</v>
      </c>
      <c r="I83" s="1013">
        <f t="shared" si="74"/>
        <v>0</v>
      </c>
      <c r="J83" s="1013">
        <f t="shared" si="74"/>
        <v>0</v>
      </c>
      <c r="K83" s="1013">
        <f t="shared" si="74"/>
        <v>0</v>
      </c>
      <c r="L83" s="1013">
        <f t="shared" si="74"/>
        <v>0</v>
      </c>
      <c r="M83" s="1013">
        <f t="shared" si="74"/>
        <v>0</v>
      </c>
      <c r="N83" s="1013">
        <f t="shared" si="74"/>
        <v>0</v>
      </c>
      <c r="O83" s="1013">
        <f t="shared" si="74"/>
        <v>0</v>
      </c>
      <c r="P83" s="1013">
        <f t="shared" si="74"/>
        <v>0</v>
      </c>
      <c r="Q83" s="780">
        <f t="shared" si="67"/>
        <v>0</v>
      </c>
      <c r="R83" s="963"/>
      <c r="S83" s="965" t="s">
        <v>1</v>
      </c>
      <c r="T83" s="778" t="s">
        <v>409</v>
      </c>
      <c r="U83" s="979"/>
      <c r="V83" s="433">
        <f>+V84+V85</f>
        <v>0</v>
      </c>
      <c r="W83" s="433">
        <f>+W84+W85</f>
        <v>0</v>
      </c>
      <c r="X83" s="433">
        <f>+X84+X85</f>
        <v>0</v>
      </c>
      <c r="Y83" s="433">
        <f t="shared" ref="Y83:AG83" si="75">+Y84+Y85</f>
        <v>0</v>
      </c>
      <c r="Z83" s="433">
        <f t="shared" si="75"/>
        <v>0</v>
      </c>
      <c r="AA83" s="433">
        <f t="shared" si="75"/>
        <v>0</v>
      </c>
      <c r="AB83" s="433">
        <f t="shared" si="75"/>
        <v>0</v>
      </c>
      <c r="AC83" s="433">
        <f t="shared" si="75"/>
        <v>0</v>
      </c>
      <c r="AD83" s="433">
        <f t="shared" si="75"/>
        <v>0</v>
      </c>
      <c r="AE83" s="433">
        <f t="shared" si="75"/>
        <v>0</v>
      </c>
      <c r="AF83" s="433">
        <f t="shared" si="75"/>
        <v>0</v>
      </c>
      <c r="AG83" s="433">
        <f t="shared" si="75"/>
        <v>0</v>
      </c>
      <c r="AH83" s="419">
        <f t="shared" si="69"/>
        <v>0</v>
      </c>
      <c r="AJ83" s="965" t="s">
        <v>1</v>
      </c>
      <c r="AK83" s="778" t="s">
        <v>409</v>
      </c>
      <c r="AL83" s="981"/>
      <c r="AM83" s="433">
        <f>+AM84+AM85</f>
        <v>0</v>
      </c>
      <c r="AN83" s="433">
        <f>+AN84+AN85</f>
        <v>0</v>
      </c>
      <c r="AO83" s="433">
        <f>+AO84+AO85</f>
        <v>0</v>
      </c>
      <c r="AP83" s="433">
        <f t="shared" ref="AP83:AX83" si="76">+AP84+AP85</f>
        <v>0</v>
      </c>
      <c r="AQ83" s="433">
        <f t="shared" si="76"/>
        <v>0</v>
      </c>
      <c r="AR83" s="433">
        <f t="shared" si="76"/>
        <v>0</v>
      </c>
      <c r="AS83" s="433">
        <f t="shared" si="76"/>
        <v>0</v>
      </c>
      <c r="AT83" s="433">
        <f t="shared" si="76"/>
        <v>0</v>
      </c>
      <c r="AU83" s="433">
        <f t="shared" si="76"/>
        <v>0</v>
      </c>
      <c r="AV83" s="433">
        <f t="shared" si="76"/>
        <v>0</v>
      </c>
      <c r="AW83" s="433">
        <f t="shared" si="76"/>
        <v>0</v>
      </c>
      <c r="AX83" s="433">
        <f t="shared" si="76"/>
        <v>0</v>
      </c>
      <c r="AY83" s="419">
        <f t="shared" si="71"/>
        <v>0</v>
      </c>
    </row>
    <row r="84" spans="2:51" x14ac:dyDescent="0.2">
      <c r="B84" s="978" t="s">
        <v>49</v>
      </c>
      <c r="C84" s="982" t="s">
        <v>570</v>
      </c>
      <c r="D84" s="779" t="s">
        <v>410</v>
      </c>
      <c r="E84" s="1006"/>
      <c r="F84" s="1006"/>
      <c r="G84" s="1006"/>
      <c r="H84" s="1006"/>
      <c r="I84" s="1006"/>
      <c r="J84" s="1006"/>
      <c r="K84" s="1006"/>
      <c r="L84" s="1006"/>
      <c r="M84" s="1006"/>
      <c r="N84" s="1006"/>
      <c r="O84" s="1006"/>
      <c r="P84" s="1006"/>
      <c r="Q84" s="753">
        <f t="shared" si="67"/>
        <v>0</v>
      </c>
      <c r="R84" s="963"/>
      <c r="S84" s="978" t="s">
        <v>49</v>
      </c>
      <c r="T84" s="982" t="s">
        <v>570</v>
      </c>
      <c r="U84" s="979">
        <f>+$H$30</f>
        <v>0</v>
      </c>
      <c r="V84" s="416">
        <f t="shared" ref="V84:AG85" si="77">+E84*$U84</f>
        <v>0</v>
      </c>
      <c r="W84" s="416">
        <f t="shared" si="77"/>
        <v>0</v>
      </c>
      <c r="X84" s="416">
        <f t="shared" si="77"/>
        <v>0</v>
      </c>
      <c r="Y84" s="416">
        <f t="shared" si="77"/>
        <v>0</v>
      </c>
      <c r="Z84" s="416">
        <f t="shared" si="77"/>
        <v>0</v>
      </c>
      <c r="AA84" s="416">
        <f t="shared" si="77"/>
        <v>0</v>
      </c>
      <c r="AB84" s="416">
        <f t="shared" si="77"/>
        <v>0</v>
      </c>
      <c r="AC84" s="416">
        <f t="shared" si="77"/>
        <v>0</v>
      </c>
      <c r="AD84" s="416">
        <f t="shared" si="77"/>
        <v>0</v>
      </c>
      <c r="AE84" s="416">
        <f t="shared" si="77"/>
        <v>0</v>
      </c>
      <c r="AF84" s="416">
        <f t="shared" si="77"/>
        <v>0</v>
      </c>
      <c r="AG84" s="416">
        <f t="shared" si="77"/>
        <v>0</v>
      </c>
      <c r="AH84" s="419">
        <f t="shared" si="69"/>
        <v>0</v>
      </c>
      <c r="AJ84" s="978" t="s">
        <v>49</v>
      </c>
      <c r="AK84" s="982" t="s">
        <v>570</v>
      </c>
      <c r="AL84" s="980"/>
      <c r="AM84" s="416">
        <f t="shared" ref="AM84:AX85" si="78">+E84*$AL84</f>
        <v>0</v>
      </c>
      <c r="AN84" s="416">
        <f t="shared" si="78"/>
        <v>0</v>
      </c>
      <c r="AO84" s="416">
        <f t="shared" si="78"/>
        <v>0</v>
      </c>
      <c r="AP84" s="416">
        <f t="shared" si="78"/>
        <v>0</v>
      </c>
      <c r="AQ84" s="416">
        <f t="shared" si="78"/>
        <v>0</v>
      </c>
      <c r="AR84" s="416">
        <f t="shared" si="78"/>
        <v>0</v>
      </c>
      <c r="AS84" s="416">
        <f t="shared" si="78"/>
        <v>0</v>
      </c>
      <c r="AT84" s="416">
        <f t="shared" si="78"/>
        <v>0</v>
      </c>
      <c r="AU84" s="416">
        <f t="shared" si="78"/>
        <v>0</v>
      </c>
      <c r="AV84" s="416">
        <f t="shared" si="78"/>
        <v>0</v>
      </c>
      <c r="AW84" s="416">
        <f t="shared" si="78"/>
        <v>0</v>
      </c>
      <c r="AX84" s="416">
        <f t="shared" si="78"/>
        <v>0</v>
      </c>
      <c r="AY84" s="419">
        <f t="shared" si="71"/>
        <v>0</v>
      </c>
    </row>
    <row r="85" spans="2:51" x14ac:dyDescent="0.2">
      <c r="B85" s="983" t="s">
        <v>50</v>
      </c>
      <c r="C85" s="783" t="s">
        <v>571</v>
      </c>
      <c r="D85" s="784" t="s">
        <v>410</v>
      </c>
      <c r="E85" s="1007"/>
      <c r="F85" s="1007"/>
      <c r="G85" s="1007"/>
      <c r="H85" s="1007"/>
      <c r="I85" s="1007"/>
      <c r="J85" s="1007"/>
      <c r="K85" s="1007"/>
      <c r="L85" s="1007"/>
      <c r="M85" s="1007"/>
      <c r="N85" s="1007"/>
      <c r="O85" s="1007"/>
      <c r="P85" s="1007"/>
      <c r="Q85" s="786">
        <f t="shared" si="67"/>
        <v>0</v>
      </c>
      <c r="R85" s="963"/>
      <c r="S85" s="983" t="s">
        <v>50</v>
      </c>
      <c r="T85" s="783" t="s">
        <v>571</v>
      </c>
      <c r="U85" s="984">
        <f>+$J$30</f>
        <v>0</v>
      </c>
      <c r="V85" s="416">
        <f t="shared" si="77"/>
        <v>0</v>
      </c>
      <c r="W85" s="416">
        <f t="shared" si="77"/>
        <v>0</v>
      </c>
      <c r="X85" s="416">
        <f t="shared" si="77"/>
        <v>0</v>
      </c>
      <c r="Y85" s="416">
        <f t="shared" si="77"/>
        <v>0</v>
      </c>
      <c r="Z85" s="416">
        <f t="shared" si="77"/>
        <v>0</v>
      </c>
      <c r="AA85" s="416">
        <f t="shared" si="77"/>
        <v>0</v>
      </c>
      <c r="AB85" s="416">
        <f t="shared" si="77"/>
        <v>0</v>
      </c>
      <c r="AC85" s="416">
        <f t="shared" si="77"/>
        <v>0</v>
      </c>
      <c r="AD85" s="416">
        <f t="shared" si="77"/>
        <v>0</v>
      </c>
      <c r="AE85" s="416">
        <f t="shared" si="77"/>
        <v>0</v>
      </c>
      <c r="AF85" s="416">
        <f t="shared" si="77"/>
        <v>0</v>
      </c>
      <c r="AG85" s="416">
        <f t="shared" si="77"/>
        <v>0</v>
      </c>
      <c r="AH85" s="419">
        <f t="shared" si="69"/>
        <v>0</v>
      </c>
      <c r="AJ85" s="983" t="s">
        <v>50</v>
      </c>
      <c r="AK85" s="783" t="s">
        <v>571</v>
      </c>
      <c r="AL85" s="985"/>
      <c r="AM85" s="416">
        <f t="shared" si="78"/>
        <v>0</v>
      </c>
      <c r="AN85" s="416">
        <f t="shared" si="78"/>
        <v>0</v>
      </c>
      <c r="AO85" s="416">
        <f t="shared" si="78"/>
        <v>0</v>
      </c>
      <c r="AP85" s="416">
        <f t="shared" si="78"/>
        <v>0</v>
      </c>
      <c r="AQ85" s="416">
        <f t="shared" si="78"/>
        <v>0</v>
      </c>
      <c r="AR85" s="416">
        <f t="shared" si="78"/>
        <v>0</v>
      </c>
      <c r="AS85" s="416">
        <f t="shared" si="78"/>
        <v>0</v>
      </c>
      <c r="AT85" s="416">
        <f t="shared" si="78"/>
        <v>0</v>
      </c>
      <c r="AU85" s="416">
        <f t="shared" si="78"/>
        <v>0</v>
      </c>
      <c r="AV85" s="416">
        <f t="shared" si="78"/>
        <v>0</v>
      </c>
      <c r="AW85" s="416">
        <f t="shared" si="78"/>
        <v>0</v>
      </c>
      <c r="AX85" s="416">
        <f t="shared" si="78"/>
        <v>0</v>
      </c>
      <c r="AY85" s="419">
        <f t="shared" si="71"/>
        <v>0</v>
      </c>
    </row>
    <row r="86" spans="2:51" x14ac:dyDescent="0.2">
      <c r="B86" s="986"/>
      <c r="C86" s="987" t="s">
        <v>415</v>
      </c>
      <c r="D86" s="988"/>
      <c r="E86" s="1014"/>
      <c r="F86" s="1014"/>
      <c r="G86" s="1014"/>
      <c r="H86" s="1014"/>
      <c r="I86" s="1014"/>
      <c r="J86" s="1014"/>
      <c r="K86" s="1014"/>
      <c r="L86" s="1014"/>
      <c r="M86" s="1014"/>
      <c r="N86" s="1014"/>
      <c r="O86" s="1014"/>
      <c r="P86" s="1014"/>
      <c r="Q86" s="989"/>
      <c r="R86" s="963"/>
      <c r="S86" s="986"/>
      <c r="T86" s="987" t="s">
        <v>415</v>
      </c>
      <c r="U86" s="994"/>
      <c r="V86" s="438">
        <f>+V87+V90+V93</f>
        <v>0</v>
      </c>
      <c r="W86" s="438">
        <f>+W87+W90+W93</f>
        <v>0</v>
      </c>
      <c r="X86" s="438">
        <f>+X87+X90+X93</f>
        <v>0</v>
      </c>
      <c r="Y86" s="438">
        <f t="shared" ref="Y86:AG86" si="79">+Y87+Y90+Y93</f>
        <v>0</v>
      </c>
      <c r="Z86" s="438">
        <f t="shared" si="79"/>
        <v>0</v>
      </c>
      <c r="AA86" s="438">
        <f t="shared" si="79"/>
        <v>0</v>
      </c>
      <c r="AB86" s="438">
        <f t="shared" si="79"/>
        <v>0</v>
      </c>
      <c r="AC86" s="438">
        <f t="shared" si="79"/>
        <v>0</v>
      </c>
      <c r="AD86" s="438">
        <f t="shared" si="79"/>
        <v>0</v>
      </c>
      <c r="AE86" s="438">
        <f t="shared" si="79"/>
        <v>0</v>
      </c>
      <c r="AF86" s="438">
        <f t="shared" si="79"/>
        <v>0</v>
      </c>
      <c r="AG86" s="438">
        <f t="shared" si="79"/>
        <v>0</v>
      </c>
      <c r="AH86" s="439">
        <f t="shared" si="69"/>
        <v>0</v>
      </c>
      <c r="AJ86" s="986"/>
      <c r="AK86" s="987" t="s">
        <v>415</v>
      </c>
      <c r="AL86" s="995"/>
      <c r="AM86" s="438">
        <f>+AM87+AM90+AM93</f>
        <v>0</v>
      </c>
      <c r="AN86" s="438">
        <f>+AN87+AN90+AN93</f>
        <v>0</v>
      </c>
      <c r="AO86" s="438">
        <f>+AO87+AO90+AO93</f>
        <v>0</v>
      </c>
      <c r="AP86" s="438">
        <f t="shared" ref="AP86:AX86" si="80">+AP87+AP90+AP93</f>
        <v>0</v>
      </c>
      <c r="AQ86" s="438">
        <f t="shared" si="80"/>
        <v>0</v>
      </c>
      <c r="AR86" s="438">
        <f t="shared" si="80"/>
        <v>0</v>
      </c>
      <c r="AS86" s="438">
        <f t="shared" si="80"/>
        <v>0</v>
      </c>
      <c r="AT86" s="438">
        <f t="shared" si="80"/>
        <v>0</v>
      </c>
      <c r="AU86" s="438">
        <f t="shared" si="80"/>
        <v>0</v>
      </c>
      <c r="AV86" s="438">
        <f t="shared" si="80"/>
        <v>0</v>
      </c>
      <c r="AW86" s="438">
        <f t="shared" si="80"/>
        <v>0</v>
      </c>
      <c r="AX86" s="438">
        <f t="shared" si="80"/>
        <v>0</v>
      </c>
      <c r="AY86" s="439">
        <f t="shared" si="71"/>
        <v>0</v>
      </c>
    </row>
    <row r="87" spans="2:51" x14ac:dyDescent="0.2">
      <c r="B87" s="974" t="s">
        <v>0</v>
      </c>
      <c r="C87" s="975" t="s">
        <v>402</v>
      </c>
      <c r="D87" s="748" t="s">
        <v>403</v>
      </c>
      <c r="E87" s="1015">
        <f t="shared" ref="E87:P87" si="81">+E88+E89</f>
        <v>0</v>
      </c>
      <c r="F87" s="1015">
        <f t="shared" si="81"/>
        <v>0</v>
      </c>
      <c r="G87" s="1015">
        <f t="shared" si="81"/>
        <v>0</v>
      </c>
      <c r="H87" s="1015">
        <f t="shared" si="81"/>
        <v>0</v>
      </c>
      <c r="I87" s="1015">
        <f t="shared" si="81"/>
        <v>0</v>
      </c>
      <c r="J87" s="1015">
        <f t="shared" si="81"/>
        <v>0</v>
      </c>
      <c r="K87" s="1015">
        <f t="shared" si="81"/>
        <v>0</v>
      </c>
      <c r="L87" s="1015">
        <f t="shared" si="81"/>
        <v>0</v>
      </c>
      <c r="M87" s="1015">
        <f t="shared" si="81"/>
        <v>0</v>
      </c>
      <c r="N87" s="1015">
        <f t="shared" si="81"/>
        <v>0</v>
      </c>
      <c r="O87" s="1015">
        <f t="shared" si="81"/>
        <v>0</v>
      </c>
      <c r="P87" s="1015">
        <f t="shared" si="81"/>
        <v>0</v>
      </c>
      <c r="Q87" s="750">
        <f t="shared" ref="Q87:Q95" si="82">SUM(E87:P87)</f>
        <v>0</v>
      </c>
      <c r="R87" s="963"/>
      <c r="S87" s="974" t="s">
        <v>0</v>
      </c>
      <c r="T87" s="975" t="s">
        <v>402</v>
      </c>
      <c r="U87" s="992"/>
      <c r="V87" s="418">
        <f>SUM(V88:V89)</f>
        <v>0</v>
      </c>
      <c r="W87" s="418">
        <f>SUM(W88:W89)</f>
        <v>0</v>
      </c>
      <c r="X87" s="418">
        <f>SUM(X88:X89)</f>
        <v>0</v>
      </c>
      <c r="Y87" s="418">
        <f t="shared" ref="Y87:AG87" si="83">SUM(Y88:Y89)</f>
        <v>0</v>
      </c>
      <c r="Z87" s="418">
        <f t="shared" si="83"/>
        <v>0</v>
      </c>
      <c r="AA87" s="418">
        <f t="shared" si="83"/>
        <v>0</v>
      </c>
      <c r="AB87" s="418">
        <f t="shared" si="83"/>
        <v>0</v>
      </c>
      <c r="AC87" s="418">
        <f t="shared" si="83"/>
        <v>0</v>
      </c>
      <c r="AD87" s="418">
        <f t="shared" si="83"/>
        <v>0</v>
      </c>
      <c r="AE87" s="418">
        <f t="shared" si="83"/>
        <v>0</v>
      </c>
      <c r="AF87" s="418">
        <f t="shared" si="83"/>
        <v>0</v>
      </c>
      <c r="AG87" s="418">
        <f t="shared" si="83"/>
        <v>0</v>
      </c>
      <c r="AH87" s="419">
        <f t="shared" si="69"/>
        <v>0</v>
      </c>
      <c r="AJ87" s="974" t="s">
        <v>0</v>
      </c>
      <c r="AK87" s="975" t="s">
        <v>402</v>
      </c>
      <c r="AL87" s="993"/>
      <c r="AM87" s="418">
        <f>SUM(AM88:AM89)</f>
        <v>0</v>
      </c>
      <c r="AN87" s="418">
        <f>SUM(AN88:AN89)</f>
        <v>0</v>
      </c>
      <c r="AO87" s="418">
        <f>SUM(AO88:AO89)</f>
        <v>0</v>
      </c>
      <c r="AP87" s="418">
        <f t="shared" ref="AP87:AX87" si="84">SUM(AP88:AP89)</f>
        <v>0</v>
      </c>
      <c r="AQ87" s="418">
        <f t="shared" si="84"/>
        <v>0</v>
      </c>
      <c r="AR87" s="418">
        <f t="shared" si="84"/>
        <v>0</v>
      </c>
      <c r="AS87" s="418">
        <f t="shared" si="84"/>
        <v>0</v>
      </c>
      <c r="AT87" s="418">
        <f t="shared" si="84"/>
        <v>0</v>
      </c>
      <c r="AU87" s="418">
        <f t="shared" si="84"/>
        <v>0</v>
      </c>
      <c r="AV87" s="418">
        <f t="shared" si="84"/>
        <v>0</v>
      </c>
      <c r="AW87" s="418">
        <f t="shared" si="84"/>
        <v>0</v>
      </c>
      <c r="AX87" s="418">
        <f t="shared" si="84"/>
        <v>0</v>
      </c>
      <c r="AY87" s="419">
        <f t="shared" si="71"/>
        <v>0</v>
      </c>
    </row>
    <row r="88" spans="2:51" x14ac:dyDescent="0.2">
      <c r="B88" s="978" t="s">
        <v>46</v>
      </c>
      <c r="C88" s="775" t="s">
        <v>404</v>
      </c>
      <c r="D88" s="457" t="s">
        <v>403</v>
      </c>
      <c r="E88" s="1006"/>
      <c r="F88" s="1006"/>
      <c r="G88" s="1006"/>
      <c r="H88" s="1006"/>
      <c r="I88" s="1006"/>
      <c r="J88" s="1006"/>
      <c r="K88" s="1006"/>
      <c r="L88" s="1006"/>
      <c r="M88" s="1006"/>
      <c r="N88" s="1006"/>
      <c r="O88" s="1006"/>
      <c r="P88" s="1006"/>
      <c r="Q88" s="753">
        <f t="shared" si="82"/>
        <v>0</v>
      </c>
      <c r="R88" s="963"/>
      <c r="S88" s="978" t="s">
        <v>46</v>
      </c>
      <c r="T88" s="775" t="s">
        <v>404</v>
      </c>
      <c r="U88" s="979">
        <f>+$H$14</f>
        <v>0</v>
      </c>
      <c r="V88" s="416">
        <f t="shared" ref="V88:AG89" si="85">+E88*$U88</f>
        <v>0</v>
      </c>
      <c r="W88" s="416">
        <f t="shared" si="85"/>
        <v>0</v>
      </c>
      <c r="X88" s="416">
        <f t="shared" si="85"/>
        <v>0</v>
      </c>
      <c r="Y88" s="416">
        <f t="shared" si="85"/>
        <v>0</v>
      </c>
      <c r="Z88" s="416">
        <f t="shared" si="85"/>
        <v>0</v>
      </c>
      <c r="AA88" s="416">
        <f t="shared" si="85"/>
        <v>0</v>
      </c>
      <c r="AB88" s="416">
        <f t="shared" si="85"/>
        <v>0</v>
      </c>
      <c r="AC88" s="416">
        <f t="shared" si="85"/>
        <v>0</v>
      </c>
      <c r="AD88" s="416">
        <f t="shared" si="85"/>
        <v>0</v>
      </c>
      <c r="AE88" s="416">
        <f t="shared" si="85"/>
        <v>0</v>
      </c>
      <c r="AF88" s="416">
        <f t="shared" si="85"/>
        <v>0</v>
      </c>
      <c r="AG88" s="416">
        <f t="shared" si="85"/>
        <v>0</v>
      </c>
      <c r="AH88" s="419">
        <f t="shared" si="69"/>
        <v>0</v>
      </c>
      <c r="AJ88" s="978" t="s">
        <v>46</v>
      </c>
      <c r="AK88" s="775" t="s">
        <v>404</v>
      </c>
      <c r="AL88" s="980"/>
      <c r="AM88" s="416">
        <f t="shared" ref="AM88:AX89" si="86">+E88*$AL88</f>
        <v>0</v>
      </c>
      <c r="AN88" s="416">
        <f t="shared" si="86"/>
        <v>0</v>
      </c>
      <c r="AO88" s="416">
        <f t="shared" si="86"/>
        <v>0</v>
      </c>
      <c r="AP88" s="416">
        <f t="shared" si="86"/>
        <v>0</v>
      </c>
      <c r="AQ88" s="416">
        <f t="shared" si="86"/>
        <v>0</v>
      </c>
      <c r="AR88" s="416">
        <f t="shared" si="86"/>
        <v>0</v>
      </c>
      <c r="AS88" s="416">
        <f t="shared" si="86"/>
        <v>0</v>
      </c>
      <c r="AT88" s="416">
        <f t="shared" si="86"/>
        <v>0</v>
      </c>
      <c r="AU88" s="416">
        <f t="shared" si="86"/>
        <v>0</v>
      </c>
      <c r="AV88" s="416">
        <f t="shared" si="86"/>
        <v>0</v>
      </c>
      <c r="AW88" s="416">
        <f t="shared" si="86"/>
        <v>0</v>
      </c>
      <c r="AX88" s="416">
        <f t="shared" si="86"/>
        <v>0</v>
      </c>
      <c r="AY88" s="419">
        <f t="shared" si="71"/>
        <v>0</v>
      </c>
    </row>
    <row r="89" spans="2:51" x14ac:dyDescent="0.2">
      <c r="B89" s="978" t="s">
        <v>47</v>
      </c>
      <c r="C89" s="775" t="s">
        <v>405</v>
      </c>
      <c r="D89" s="457" t="s">
        <v>403</v>
      </c>
      <c r="E89" s="1006"/>
      <c r="F89" s="1006"/>
      <c r="G89" s="1006"/>
      <c r="H89" s="1006"/>
      <c r="I89" s="1006"/>
      <c r="J89" s="1006"/>
      <c r="K89" s="1006"/>
      <c r="L89" s="1006"/>
      <c r="M89" s="1006"/>
      <c r="N89" s="1006"/>
      <c r="O89" s="1006"/>
      <c r="P89" s="1006"/>
      <c r="Q89" s="753">
        <f t="shared" si="82"/>
        <v>0</v>
      </c>
      <c r="R89" s="963"/>
      <c r="S89" s="978" t="s">
        <v>47</v>
      </c>
      <c r="T89" s="775" t="s">
        <v>405</v>
      </c>
      <c r="U89" s="979">
        <f>+$J$14</f>
        <v>0</v>
      </c>
      <c r="V89" s="416">
        <f t="shared" si="85"/>
        <v>0</v>
      </c>
      <c r="W89" s="416">
        <f t="shared" si="85"/>
        <v>0</v>
      </c>
      <c r="X89" s="416">
        <f t="shared" si="85"/>
        <v>0</v>
      </c>
      <c r="Y89" s="416">
        <f t="shared" si="85"/>
        <v>0</v>
      </c>
      <c r="Z89" s="416">
        <f t="shared" si="85"/>
        <v>0</v>
      </c>
      <c r="AA89" s="416">
        <f t="shared" si="85"/>
        <v>0</v>
      </c>
      <c r="AB89" s="416">
        <f t="shared" si="85"/>
        <v>0</v>
      </c>
      <c r="AC89" s="416">
        <f t="shared" si="85"/>
        <v>0</v>
      </c>
      <c r="AD89" s="416">
        <f t="shared" si="85"/>
        <v>0</v>
      </c>
      <c r="AE89" s="416">
        <f t="shared" si="85"/>
        <v>0</v>
      </c>
      <c r="AF89" s="416">
        <f t="shared" si="85"/>
        <v>0</v>
      </c>
      <c r="AG89" s="416">
        <f t="shared" si="85"/>
        <v>0</v>
      </c>
      <c r="AH89" s="419">
        <f t="shared" si="69"/>
        <v>0</v>
      </c>
      <c r="AJ89" s="978" t="s">
        <v>47</v>
      </c>
      <c r="AK89" s="775" t="s">
        <v>405</v>
      </c>
      <c r="AL89" s="980"/>
      <c r="AM89" s="416">
        <f t="shared" si="86"/>
        <v>0</v>
      </c>
      <c r="AN89" s="416">
        <f t="shared" si="86"/>
        <v>0</v>
      </c>
      <c r="AO89" s="416">
        <f t="shared" si="86"/>
        <v>0</v>
      </c>
      <c r="AP89" s="416">
        <f t="shared" si="86"/>
        <v>0</v>
      </c>
      <c r="AQ89" s="416">
        <f t="shared" si="86"/>
        <v>0</v>
      </c>
      <c r="AR89" s="416">
        <f t="shared" si="86"/>
        <v>0</v>
      </c>
      <c r="AS89" s="416">
        <f t="shared" si="86"/>
        <v>0</v>
      </c>
      <c r="AT89" s="416">
        <f t="shared" si="86"/>
        <v>0</v>
      </c>
      <c r="AU89" s="416">
        <f t="shared" si="86"/>
        <v>0</v>
      </c>
      <c r="AV89" s="416">
        <f t="shared" si="86"/>
        <v>0</v>
      </c>
      <c r="AW89" s="416">
        <f t="shared" si="86"/>
        <v>0</v>
      </c>
      <c r="AX89" s="416">
        <f t="shared" si="86"/>
        <v>0</v>
      </c>
      <c r="AY89" s="419">
        <f t="shared" si="71"/>
        <v>0</v>
      </c>
    </row>
    <row r="90" spans="2:51" x14ac:dyDescent="0.2">
      <c r="B90" s="978" t="s">
        <v>1</v>
      </c>
      <c r="C90" s="775" t="s">
        <v>406</v>
      </c>
      <c r="D90" s="457" t="s">
        <v>390</v>
      </c>
      <c r="E90" s="1013">
        <f t="shared" ref="E90:P90" si="87">E91+E92</f>
        <v>0</v>
      </c>
      <c r="F90" s="1013">
        <f t="shared" si="87"/>
        <v>0</v>
      </c>
      <c r="G90" s="1013">
        <f t="shared" si="87"/>
        <v>0</v>
      </c>
      <c r="H90" s="1013">
        <f t="shared" si="87"/>
        <v>0</v>
      </c>
      <c r="I90" s="1013">
        <f t="shared" si="87"/>
        <v>0</v>
      </c>
      <c r="J90" s="1013">
        <f t="shared" si="87"/>
        <v>0</v>
      </c>
      <c r="K90" s="1013">
        <f t="shared" si="87"/>
        <v>0</v>
      </c>
      <c r="L90" s="1013">
        <f t="shared" si="87"/>
        <v>0</v>
      </c>
      <c r="M90" s="1013">
        <f t="shared" si="87"/>
        <v>0</v>
      </c>
      <c r="N90" s="1013">
        <f t="shared" si="87"/>
        <v>0</v>
      </c>
      <c r="O90" s="1013">
        <f t="shared" si="87"/>
        <v>0</v>
      </c>
      <c r="P90" s="1013">
        <f t="shared" si="87"/>
        <v>0</v>
      </c>
      <c r="Q90" s="753">
        <f t="shared" si="82"/>
        <v>0</v>
      </c>
      <c r="R90" s="963"/>
      <c r="S90" s="978" t="s">
        <v>1</v>
      </c>
      <c r="T90" s="775" t="s">
        <v>406</v>
      </c>
      <c r="U90" s="979"/>
      <c r="V90" s="416">
        <f>+V91+V92</f>
        <v>0</v>
      </c>
      <c r="W90" s="416">
        <f>+W91+W92</f>
        <v>0</v>
      </c>
      <c r="X90" s="416">
        <f>+X91+X92</f>
        <v>0</v>
      </c>
      <c r="Y90" s="416">
        <f t="shared" ref="Y90:AG90" si="88">+Y91+Y92</f>
        <v>0</v>
      </c>
      <c r="Z90" s="416">
        <f t="shared" si="88"/>
        <v>0</v>
      </c>
      <c r="AA90" s="416">
        <f t="shared" si="88"/>
        <v>0</v>
      </c>
      <c r="AB90" s="416">
        <f t="shared" si="88"/>
        <v>0</v>
      </c>
      <c r="AC90" s="416">
        <f t="shared" si="88"/>
        <v>0</v>
      </c>
      <c r="AD90" s="416">
        <f t="shared" si="88"/>
        <v>0</v>
      </c>
      <c r="AE90" s="416">
        <f t="shared" si="88"/>
        <v>0</v>
      </c>
      <c r="AF90" s="416">
        <f t="shared" si="88"/>
        <v>0</v>
      </c>
      <c r="AG90" s="416">
        <f t="shared" si="88"/>
        <v>0</v>
      </c>
      <c r="AH90" s="419">
        <f t="shared" si="69"/>
        <v>0</v>
      </c>
      <c r="AJ90" s="978" t="s">
        <v>1</v>
      </c>
      <c r="AK90" s="775" t="s">
        <v>406</v>
      </c>
      <c r="AL90" s="981"/>
      <c r="AM90" s="416">
        <f>+AM91+AM92</f>
        <v>0</v>
      </c>
      <c r="AN90" s="416">
        <f>+AN91+AN92</f>
        <v>0</v>
      </c>
      <c r="AO90" s="416">
        <f>+AO91+AO92</f>
        <v>0</v>
      </c>
      <c r="AP90" s="416">
        <f t="shared" ref="AP90:AX90" si="89">+AP91+AP92</f>
        <v>0</v>
      </c>
      <c r="AQ90" s="416">
        <f t="shared" si="89"/>
        <v>0</v>
      </c>
      <c r="AR90" s="416">
        <f t="shared" si="89"/>
        <v>0</v>
      </c>
      <c r="AS90" s="416">
        <f t="shared" si="89"/>
        <v>0</v>
      </c>
      <c r="AT90" s="416">
        <f t="shared" si="89"/>
        <v>0</v>
      </c>
      <c r="AU90" s="416">
        <f t="shared" si="89"/>
        <v>0</v>
      </c>
      <c r="AV90" s="416">
        <f t="shared" si="89"/>
        <v>0</v>
      </c>
      <c r="AW90" s="416">
        <f t="shared" si="89"/>
        <v>0</v>
      </c>
      <c r="AX90" s="416">
        <f t="shared" si="89"/>
        <v>0</v>
      </c>
      <c r="AY90" s="419">
        <f t="shared" si="71"/>
        <v>0</v>
      </c>
    </row>
    <row r="91" spans="2:51" x14ac:dyDescent="0.2">
      <c r="B91" s="978" t="s">
        <v>49</v>
      </c>
      <c r="C91" s="777" t="s">
        <v>407</v>
      </c>
      <c r="D91" s="457" t="s">
        <v>390</v>
      </c>
      <c r="E91" s="1006"/>
      <c r="F91" s="1006"/>
      <c r="G91" s="1006"/>
      <c r="H91" s="1006"/>
      <c r="I91" s="1006"/>
      <c r="J91" s="1006"/>
      <c r="K91" s="1006"/>
      <c r="L91" s="1006"/>
      <c r="M91" s="1006"/>
      <c r="N91" s="1006"/>
      <c r="O91" s="1006"/>
      <c r="P91" s="1006"/>
      <c r="Q91" s="753">
        <f t="shared" si="82"/>
        <v>0</v>
      </c>
      <c r="R91" s="963"/>
      <c r="S91" s="978" t="s">
        <v>49</v>
      </c>
      <c r="T91" s="777" t="s">
        <v>407</v>
      </c>
      <c r="U91" s="979">
        <f>+$H$22</f>
        <v>0</v>
      </c>
      <c r="V91" s="416">
        <f t="shared" ref="V91:AG92" si="90">+E91*$U91</f>
        <v>0</v>
      </c>
      <c r="W91" s="416">
        <f t="shared" si="90"/>
        <v>0</v>
      </c>
      <c r="X91" s="416">
        <f t="shared" si="90"/>
        <v>0</v>
      </c>
      <c r="Y91" s="416">
        <f t="shared" si="90"/>
        <v>0</v>
      </c>
      <c r="Z91" s="416">
        <f t="shared" si="90"/>
        <v>0</v>
      </c>
      <c r="AA91" s="416">
        <f t="shared" si="90"/>
        <v>0</v>
      </c>
      <c r="AB91" s="416">
        <f t="shared" si="90"/>
        <v>0</v>
      </c>
      <c r="AC91" s="416">
        <f t="shared" si="90"/>
        <v>0</v>
      </c>
      <c r="AD91" s="416">
        <f t="shared" si="90"/>
        <v>0</v>
      </c>
      <c r="AE91" s="416">
        <f t="shared" si="90"/>
        <v>0</v>
      </c>
      <c r="AF91" s="416">
        <f t="shared" si="90"/>
        <v>0</v>
      </c>
      <c r="AG91" s="416">
        <f t="shared" si="90"/>
        <v>0</v>
      </c>
      <c r="AH91" s="419">
        <f t="shared" si="69"/>
        <v>0</v>
      </c>
      <c r="AJ91" s="978" t="s">
        <v>49</v>
      </c>
      <c r="AK91" s="777" t="s">
        <v>407</v>
      </c>
      <c r="AL91" s="980"/>
      <c r="AM91" s="416">
        <f t="shared" ref="AM91:AX92" si="91">+E91*$AL91</f>
        <v>0</v>
      </c>
      <c r="AN91" s="416">
        <f t="shared" si="91"/>
        <v>0</v>
      </c>
      <c r="AO91" s="416">
        <f t="shared" si="91"/>
        <v>0</v>
      </c>
      <c r="AP91" s="416">
        <f t="shared" si="91"/>
        <v>0</v>
      </c>
      <c r="AQ91" s="416">
        <f t="shared" si="91"/>
        <v>0</v>
      </c>
      <c r="AR91" s="416">
        <f t="shared" si="91"/>
        <v>0</v>
      </c>
      <c r="AS91" s="416">
        <f t="shared" si="91"/>
        <v>0</v>
      </c>
      <c r="AT91" s="416">
        <f t="shared" si="91"/>
        <v>0</v>
      </c>
      <c r="AU91" s="416">
        <f t="shared" si="91"/>
        <v>0</v>
      </c>
      <c r="AV91" s="416">
        <f t="shared" si="91"/>
        <v>0</v>
      </c>
      <c r="AW91" s="416">
        <f t="shared" si="91"/>
        <v>0</v>
      </c>
      <c r="AX91" s="416">
        <f t="shared" si="91"/>
        <v>0</v>
      </c>
      <c r="AY91" s="419">
        <f t="shared" si="71"/>
        <v>0</v>
      </c>
    </row>
    <row r="92" spans="2:51" x14ac:dyDescent="0.2">
      <c r="B92" s="978" t="s">
        <v>50</v>
      </c>
      <c r="C92" s="777" t="s">
        <v>408</v>
      </c>
      <c r="D92" s="457" t="s">
        <v>390</v>
      </c>
      <c r="E92" s="1006"/>
      <c r="F92" s="1006"/>
      <c r="G92" s="1006"/>
      <c r="H92" s="1006"/>
      <c r="I92" s="1006"/>
      <c r="J92" s="1006"/>
      <c r="K92" s="1006"/>
      <c r="L92" s="1006"/>
      <c r="M92" s="1006"/>
      <c r="N92" s="1006"/>
      <c r="O92" s="1006"/>
      <c r="P92" s="1006"/>
      <c r="Q92" s="753">
        <f t="shared" si="82"/>
        <v>0</v>
      </c>
      <c r="R92" s="963"/>
      <c r="S92" s="978" t="s">
        <v>50</v>
      </c>
      <c r="T92" s="777" t="s">
        <v>408</v>
      </c>
      <c r="U92" s="979">
        <f>+$H$23</f>
        <v>0</v>
      </c>
      <c r="V92" s="416">
        <f t="shared" si="90"/>
        <v>0</v>
      </c>
      <c r="W92" s="416">
        <f t="shared" si="90"/>
        <v>0</v>
      </c>
      <c r="X92" s="416">
        <f t="shared" si="90"/>
        <v>0</v>
      </c>
      <c r="Y92" s="416">
        <f t="shared" si="90"/>
        <v>0</v>
      </c>
      <c r="Z92" s="416">
        <f t="shared" si="90"/>
        <v>0</v>
      </c>
      <c r="AA92" s="416">
        <f t="shared" si="90"/>
        <v>0</v>
      </c>
      <c r="AB92" s="416">
        <f t="shared" si="90"/>
        <v>0</v>
      </c>
      <c r="AC92" s="416">
        <f t="shared" si="90"/>
        <v>0</v>
      </c>
      <c r="AD92" s="416">
        <f t="shared" si="90"/>
        <v>0</v>
      </c>
      <c r="AE92" s="416">
        <f t="shared" si="90"/>
        <v>0</v>
      </c>
      <c r="AF92" s="416">
        <f t="shared" si="90"/>
        <v>0</v>
      </c>
      <c r="AG92" s="416">
        <f t="shared" si="90"/>
        <v>0</v>
      </c>
      <c r="AH92" s="419">
        <f t="shared" si="69"/>
        <v>0</v>
      </c>
      <c r="AJ92" s="978" t="s">
        <v>50</v>
      </c>
      <c r="AK92" s="777" t="s">
        <v>408</v>
      </c>
      <c r="AL92" s="980"/>
      <c r="AM92" s="416">
        <f t="shared" si="91"/>
        <v>0</v>
      </c>
      <c r="AN92" s="416">
        <f t="shared" si="91"/>
        <v>0</v>
      </c>
      <c r="AO92" s="416">
        <f t="shared" si="91"/>
        <v>0</v>
      </c>
      <c r="AP92" s="416">
        <f t="shared" si="91"/>
        <v>0</v>
      </c>
      <c r="AQ92" s="416">
        <f t="shared" si="91"/>
        <v>0</v>
      </c>
      <c r="AR92" s="416">
        <f t="shared" si="91"/>
        <v>0</v>
      </c>
      <c r="AS92" s="416">
        <f t="shared" si="91"/>
        <v>0</v>
      </c>
      <c r="AT92" s="416">
        <f t="shared" si="91"/>
        <v>0</v>
      </c>
      <c r="AU92" s="416">
        <f t="shared" si="91"/>
        <v>0</v>
      </c>
      <c r="AV92" s="416">
        <f t="shared" si="91"/>
        <v>0</v>
      </c>
      <c r="AW92" s="416">
        <f t="shared" si="91"/>
        <v>0</v>
      </c>
      <c r="AX92" s="416">
        <f t="shared" si="91"/>
        <v>0</v>
      </c>
      <c r="AY92" s="419">
        <f t="shared" si="71"/>
        <v>0</v>
      </c>
    </row>
    <row r="93" spans="2:51" x14ac:dyDescent="0.2">
      <c r="B93" s="965" t="s">
        <v>2</v>
      </c>
      <c r="C93" s="778" t="s">
        <v>409</v>
      </c>
      <c r="D93" s="779" t="s">
        <v>410</v>
      </c>
      <c r="E93" s="1013">
        <f t="shared" ref="E93:P93" si="92">E94+E95</f>
        <v>0</v>
      </c>
      <c r="F93" s="1013">
        <f t="shared" si="92"/>
        <v>0</v>
      </c>
      <c r="G93" s="1013">
        <f t="shared" si="92"/>
        <v>0</v>
      </c>
      <c r="H93" s="1013">
        <f t="shared" si="92"/>
        <v>0</v>
      </c>
      <c r="I93" s="1013">
        <f t="shared" si="92"/>
        <v>0</v>
      </c>
      <c r="J93" s="1013">
        <f t="shared" si="92"/>
        <v>0</v>
      </c>
      <c r="K93" s="1013">
        <f t="shared" si="92"/>
        <v>0</v>
      </c>
      <c r="L93" s="1013">
        <f t="shared" si="92"/>
        <v>0</v>
      </c>
      <c r="M93" s="1013">
        <f t="shared" si="92"/>
        <v>0</v>
      </c>
      <c r="N93" s="1013">
        <f t="shared" si="92"/>
        <v>0</v>
      </c>
      <c r="O93" s="1013">
        <f t="shared" si="92"/>
        <v>0</v>
      </c>
      <c r="P93" s="1013">
        <f t="shared" si="92"/>
        <v>0</v>
      </c>
      <c r="Q93" s="780">
        <f t="shared" si="82"/>
        <v>0</v>
      </c>
      <c r="R93" s="963"/>
      <c r="S93" s="965" t="s">
        <v>2</v>
      </c>
      <c r="T93" s="778" t="s">
        <v>409</v>
      </c>
      <c r="U93" s="979"/>
      <c r="V93" s="433">
        <f>+V94+V95</f>
        <v>0</v>
      </c>
      <c r="W93" s="433">
        <f>+W94+W95</f>
        <v>0</v>
      </c>
      <c r="X93" s="433">
        <f>+X94+X95</f>
        <v>0</v>
      </c>
      <c r="Y93" s="433">
        <f t="shared" ref="Y93:AG93" si="93">+Y94+Y95</f>
        <v>0</v>
      </c>
      <c r="Z93" s="433">
        <f t="shared" si="93"/>
        <v>0</v>
      </c>
      <c r="AA93" s="433">
        <f t="shared" si="93"/>
        <v>0</v>
      </c>
      <c r="AB93" s="433">
        <f t="shared" si="93"/>
        <v>0</v>
      </c>
      <c r="AC93" s="433">
        <f t="shared" si="93"/>
        <v>0</v>
      </c>
      <c r="AD93" s="433">
        <f t="shared" si="93"/>
        <v>0</v>
      </c>
      <c r="AE93" s="433">
        <f t="shared" si="93"/>
        <v>0</v>
      </c>
      <c r="AF93" s="433">
        <f t="shared" si="93"/>
        <v>0</v>
      </c>
      <c r="AG93" s="433">
        <f t="shared" si="93"/>
        <v>0</v>
      </c>
      <c r="AH93" s="419">
        <f t="shared" si="69"/>
        <v>0</v>
      </c>
      <c r="AJ93" s="965" t="s">
        <v>2</v>
      </c>
      <c r="AK93" s="778" t="s">
        <v>409</v>
      </c>
      <c r="AL93" s="981"/>
      <c r="AM93" s="433">
        <f>+AM94+AM95</f>
        <v>0</v>
      </c>
      <c r="AN93" s="433">
        <f>+AN94+AN95</f>
        <v>0</v>
      </c>
      <c r="AO93" s="433">
        <f>+AO94+AO95</f>
        <v>0</v>
      </c>
      <c r="AP93" s="433">
        <f t="shared" ref="AP93:AX93" si="94">+AP94+AP95</f>
        <v>0</v>
      </c>
      <c r="AQ93" s="433">
        <f t="shared" si="94"/>
        <v>0</v>
      </c>
      <c r="AR93" s="433">
        <f t="shared" si="94"/>
        <v>0</v>
      </c>
      <c r="AS93" s="433">
        <f t="shared" si="94"/>
        <v>0</v>
      </c>
      <c r="AT93" s="433">
        <f t="shared" si="94"/>
        <v>0</v>
      </c>
      <c r="AU93" s="433">
        <f t="shared" si="94"/>
        <v>0</v>
      </c>
      <c r="AV93" s="433">
        <f t="shared" si="94"/>
        <v>0</v>
      </c>
      <c r="AW93" s="433">
        <f t="shared" si="94"/>
        <v>0</v>
      </c>
      <c r="AX93" s="433">
        <f t="shared" si="94"/>
        <v>0</v>
      </c>
      <c r="AY93" s="419">
        <f t="shared" si="71"/>
        <v>0</v>
      </c>
    </row>
    <row r="94" spans="2:51" x14ac:dyDescent="0.2">
      <c r="B94" s="978" t="s">
        <v>53</v>
      </c>
      <c r="C94" s="982" t="s">
        <v>570</v>
      </c>
      <c r="D94" s="779" t="s">
        <v>410</v>
      </c>
      <c r="E94" s="1006"/>
      <c r="F94" s="1006"/>
      <c r="G94" s="1006"/>
      <c r="H94" s="1006"/>
      <c r="I94" s="1006"/>
      <c r="J94" s="1006"/>
      <c r="K94" s="1006"/>
      <c r="L94" s="1006"/>
      <c r="M94" s="1006"/>
      <c r="N94" s="1006"/>
      <c r="O94" s="1006"/>
      <c r="P94" s="1006"/>
      <c r="Q94" s="753">
        <f t="shared" si="82"/>
        <v>0</v>
      </c>
      <c r="R94" s="963"/>
      <c r="S94" s="978" t="s">
        <v>53</v>
      </c>
      <c r="T94" s="982" t="s">
        <v>570</v>
      </c>
      <c r="U94" s="979">
        <f>+$H$30</f>
        <v>0</v>
      </c>
      <c r="V94" s="416">
        <f t="shared" ref="V94:AG95" si="95">+E94*$U94</f>
        <v>0</v>
      </c>
      <c r="W94" s="416">
        <f t="shared" si="95"/>
        <v>0</v>
      </c>
      <c r="X94" s="416">
        <f t="shared" si="95"/>
        <v>0</v>
      </c>
      <c r="Y94" s="416">
        <f t="shared" si="95"/>
        <v>0</v>
      </c>
      <c r="Z94" s="416">
        <f t="shared" si="95"/>
        <v>0</v>
      </c>
      <c r="AA94" s="416">
        <f t="shared" si="95"/>
        <v>0</v>
      </c>
      <c r="AB94" s="416">
        <f t="shared" si="95"/>
        <v>0</v>
      </c>
      <c r="AC94" s="416">
        <f t="shared" si="95"/>
        <v>0</v>
      </c>
      <c r="AD94" s="416">
        <f t="shared" si="95"/>
        <v>0</v>
      </c>
      <c r="AE94" s="416">
        <f t="shared" si="95"/>
        <v>0</v>
      </c>
      <c r="AF94" s="416">
        <f t="shared" si="95"/>
        <v>0</v>
      </c>
      <c r="AG94" s="416">
        <f t="shared" si="95"/>
        <v>0</v>
      </c>
      <c r="AH94" s="419">
        <f t="shared" si="69"/>
        <v>0</v>
      </c>
      <c r="AJ94" s="978" t="s">
        <v>53</v>
      </c>
      <c r="AK94" s="982" t="s">
        <v>570</v>
      </c>
      <c r="AL94" s="980"/>
      <c r="AM94" s="416">
        <f t="shared" ref="AM94:AX95" si="96">+E94*$AL94</f>
        <v>0</v>
      </c>
      <c r="AN94" s="416">
        <f t="shared" si="96"/>
        <v>0</v>
      </c>
      <c r="AO94" s="416">
        <f t="shared" si="96"/>
        <v>0</v>
      </c>
      <c r="AP94" s="416">
        <f t="shared" si="96"/>
        <v>0</v>
      </c>
      <c r="AQ94" s="416">
        <f t="shared" si="96"/>
        <v>0</v>
      </c>
      <c r="AR94" s="416">
        <f t="shared" si="96"/>
        <v>0</v>
      </c>
      <c r="AS94" s="416">
        <f t="shared" si="96"/>
        <v>0</v>
      </c>
      <c r="AT94" s="416">
        <f t="shared" si="96"/>
        <v>0</v>
      </c>
      <c r="AU94" s="416">
        <f t="shared" si="96"/>
        <v>0</v>
      </c>
      <c r="AV94" s="416">
        <f t="shared" si="96"/>
        <v>0</v>
      </c>
      <c r="AW94" s="416">
        <f t="shared" si="96"/>
        <v>0</v>
      </c>
      <c r="AX94" s="416">
        <f t="shared" si="96"/>
        <v>0</v>
      </c>
      <c r="AY94" s="419">
        <f t="shared" si="71"/>
        <v>0</v>
      </c>
    </row>
    <row r="95" spans="2:51" ht="13.5" thickBot="1" x14ac:dyDescent="0.25">
      <c r="B95" s="1016" t="s">
        <v>54</v>
      </c>
      <c r="C95" s="804" t="s">
        <v>571</v>
      </c>
      <c r="D95" s="805" t="s">
        <v>410</v>
      </c>
      <c r="E95" s="1017"/>
      <c r="F95" s="1017"/>
      <c r="G95" s="1017"/>
      <c r="H95" s="1017"/>
      <c r="I95" s="1017"/>
      <c r="J95" s="1017"/>
      <c r="K95" s="1017"/>
      <c r="L95" s="1017"/>
      <c r="M95" s="1017"/>
      <c r="N95" s="1017"/>
      <c r="O95" s="1017"/>
      <c r="P95" s="1017"/>
      <c r="Q95" s="807">
        <f t="shared" si="82"/>
        <v>0</v>
      </c>
      <c r="R95" s="963"/>
      <c r="S95" s="983" t="s">
        <v>54</v>
      </c>
      <c r="T95" s="783" t="s">
        <v>571</v>
      </c>
      <c r="U95" s="984">
        <f>+$J$30</f>
        <v>0</v>
      </c>
      <c r="V95" s="444">
        <f t="shared" si="95"/>
        <v>0</v>
      </c>
      <c r="W95" s="444">
        <f t="shared" si="95"/>
        <v>0</v>
      </c>
      <c r="X95" s="444">
        <f t="shared" si="95"/>
        <v>0</v>
      </c>
      <c r="Y95" s="444">
        <f t="shared" si="95"/>
        <v>0</v>
      </c>
      <c r="Z95" s="444">
        <f t="shared" si="95"/>
        <v>0</v>
      </c>
      <c r="AA95" s="444">
        <f t="shared" si="95"/>
        <v>0</v>
      </c>
      <c r="AB95" s="444">
        <f t="shared" si="95"/>
        <v>0</v>
      </c>
      <c r="AC95" s="444">
        <f t="shared" si="95"/>
        <v>0</v>
      </c>
      <c r="AD95" s="444">
        <f t="shared" si="95"/>
        <v>0</v>
      </c>
      <c r="AE95" s="444">
        <f t="shared" si="95"/>
        <v>0</v>
      </c>
      <c r="AF95" s="444">
        <f t="shared" si="95"/>
        <v>0</v>
      </c>
      <c r="AG95" s="444">
        <f t="shared" si="95"/>
        <v>0</v>
      </c>
      <c r="AH95" s="445">
        <f t="shared" si="69"/>
        <v>0</v>
      </c>
      <c r="AJ95" s="983" t="s">
        <v>54</v>
      </c>
      <c r="AK95" s="783" t="s">
        <v>571</v>
      </c>
      <c r="AL95" s="985"/>
      <c r="AM95" s="444">
        <f t="shared" si="96"/>
        <v>0</v>
      </c>
      <c r="AN95" s="444">
        <f t="shared" si="96"/>
        <v>0</v>
      </c>
      <c r="AO95" s="444">
        <f t="shared" si="96"/>
        <v>0</v>
      </c>
      <c r="AP95" s="444">
        <f t="shared" si="96"/>
        <v>0</v>
      </c>
      <c r="AQ95" s="444">
        <f t="shared" si="96"/>
        <v>0</v>
      </c>
      <c r="AR95" s="444">
        <f t="shared" si="96"/>
        <v>0</v>
      </c>
      <c r="AS95" s="444">
        <f t="shared" si="96"/>
        <v>0</v>
      </c>
      <c r="AT95" s="444">
        <f t="shared" si="96"/>
        <v>0</v>
      </c>
      <c r="AU95" s="444">
        <f t="shared" si="96"/>
        <v>0</v>
      </c>
      <c r="AV95" s="444">
        <f t="shared" si="96"/>
        <v>0</v>
      </c>
      <c r="AW95" s="444">
        <f t="shared" si="96"/>
        <v>0</v>
      </c>
      <c r="AX95" s="444">
        <f t="shared" si="96"/>
        <v>0</v>
      </c>
      <c r="AY95" s="445">
        <f t="shared" si="71"/>
        <v>0</v>
      </c>
    </row>
    <row r="96" spans="2:51" ht="14.25" thickTop="1" thickBot="1" x14ac:dyDescent="0.25">
      <c r="B96" s="1018"/>
      <c r="C96" s="809" t="str">
        <f>+C44</f>
        <v>Продаја потрошачима  -  укупно</v>
      </c>
      <c r="D96" s="810" t="s">
        <v>390</v>
      </c>
      <c r="E96" s="447">
        <f>+E49+E59+E69+E76+E80+E90</f>
        <v>0</v>
      </c>
      <c r="F96" s="447">
        <f t="shared" ref="F96:P96" si="97">+F49+F59+F69+F76+F80+F90</f>
        <v>0</v>
      </c>
      <c r="G96" s="447">
        <f t="shared" si="97"/>
        <v>0</v>
      </c>
      <c r="H96" s="447">
        <f t="shared" si="97"/>
        <v>0</v>
      </c>
      <c r="I96" s="447">
        <f t="shared" si="97"/>
        <v>0</v>
      </c>
      <c r="J96" s="447">
        <f t="shared" si="97"/>
        <v>0</v>
      </c>
      <c r="K96" s="447">
        <f t="shared" si="97"/>
        <v>0</v>
      </c>
      <c r="L96" s="447">
        <f t="shared" si="97"/>
        <v>0</v>
      </c>
      <c r="M96" s="447">
        <f t="shared" si="97"/>
        <v>0</v>
      </c>
      <c r="N96" s="447">
        <f t="shared" si="97"/>
        <v>0</v>
      </c>
      <c r="O96" s="447">
        <f t="shared" si="97"/>
        <v>0</v>
      </c>
      <c r="P96" s="447">
        <f t="shared" si="97"/>
        <v>0</v>
      </c>
      <c r="Q96" s="811">
        <f>SUM(E96:P96)</f>
        <v>0</v>
      </c>
      <c r="R96" s="963"/>
      <c r="S96" s="1018"/>
      <c r="T96" s="809" t="str">
        <f>+T44</f>
        <v>Продаја потрошачима  -  укупно</v>
      </c>
      <c r="U96" s="1019"/>
      <c r="V96" s="447">
        <f>+V45+V55+V65+V75+V79+V86</f>
        <v>0</v>
      </c>
      <c r="W96" s="447">
        <f>+W45+W55+W65+W75+W79+W86</f>
        <v>0</v>
      </c>
      <c r="X96" s="447">
        <f>+X45+X55+X65+X75+X79+X86</f>
        <v>0</v>
      </c>
      <c r="Y96" s="447">
        <f t="shared" ref="Y96:AF96" si="98">+Y45+Y55+Y65+Y75+Y79+Y86</f>
        <v>0</v>
      </c>
      <c r="Z96" s="447">
        <f t="shared" si="98"/>
        <v>0</v>
      </c>
      <c r="AA96" s="447">
        <f t="shared" si="98"/>
        <v>0</v>
      </c>
      <c r="AB96" s="447">
        <f t="shared" si="98"/>
        <v>0</v>
      </c>
      <c r="AC96" s="447">
        <f t="shared" si="98"/>
        <v>0</v>
      </c>
      <c r="AD96" s="447">
        <f t="shared" si="98"/>
        <v>0</v>
      </c>
      <c r="AE96" s="447">
        <f t="shared" si="98"/>
        <v>0</v>
      </c>
      <c r="AF96" s="447">
        <f t="shared" si="98"/>
        <v>0</v>
      </c>
      <c r="AG96" s="447">
        <f>+AG45+AG55+AG65+AG75+AG79+AG86</f>
        <v>0</v>
      </c>
      <c r="AH96" s="448">
        <f>SUM(V96:AG96)</f>
        <v>0</v>
      </c>
      <c r="AJ96" s="1018"/>
      <c r="AK96" s="809" t="str">
        <f>+AK44</f>
        <v>Продаја потрошачима  -  укупно</v>
      </c>
      <c r="AL96" s="1020"/>
      <c r="AM96" s="447">
        <f>+AM45+AM55+AM65+AM75+AM79+AM86</f>
        <v>0</v>
      </c>
      <c r="AN96" s="447">
        <f>+AN45+AN55+AN65+AN75+AN79+AN86</f>
        <v>0</v>
      </c>
      <c r="AO96" s="447">
        <f>+AO45+AO55+AO65+AO75+AO79+AO86</f>
        <v>0</v>
      </c>
      <c r="AP96" s="447">
        <f t="shared" ref="AP96:AW96" si="99">+AP45+AP55+AP65+AP75+AP79+AP86</f>
        <v>0</v>
      </c>
      <c r="AQ96" s="447">
        <f t="shared" si="99"/>
        <v>0</v>
      </c>
      <c r="AR96" s="447">
        <f t="shared" si="99"/>
        <v>0</v>
      </c>
      <c r="AS96" s="447">
        <f t="shared" si="99"/>
        <v>0</v>
      </c>
      <c r="AT96" s="447">
        <f t="shared" si="99"/>
        <v>0</v>
      </c>
      <c r="AU96" s="447">
        <f t="shared" si="99"/>
        <v>0</v>
      </c>
      <c r="AV96" s="447">
        <f t="shared" si="99"/>
        <v>0</v>
      </c>
      <c r="AW96" s="447">
        <f t="shared" si="99"/>
        <v>0</v>
      </c>
      <c r="AX96" s="447">
        <f>+AX45+AX55+AX65+AX75+AX79+AX86</f>
        <v>0</v>
      </c>
      <c r="AY96" s="448">
        <f t="shared" si="71"/>
        <v>0</v>
      </c>
    </row>
    <row r="97" spans="3:51" ht="13.5" thickTop="1" x14ac:dyDescent="0.2">
      <c r="AG97" s="911" t="s">
        <v>695</v>
      </c>
      <c r="AH97" s="912">
        <f>+AH96-C10-AH48-AH54-AH58-AH64-AH68-AH74-AH85-AH89-AH95</f>
        <v>0</v>
      </c>
    </row>
    <row r="98" spans="3:51" x14ac:dyDescent="0.2">
      <c r="AY98" s="131"/>
    </row>
    <row r="99" spans="3:51" x14ac:dyDescent="0.2">
      <c r="AH99" s="131"/>
    </row>
    <row r="100" spans="3:51" x14ac:dyDescent="0.2">
      <c r="C100" s="1157" t="s">
        <v>703</v>
      </c>
      <c r="D100" s="1157"/>
      <c r="E100" s="1157"/>
      <c r="F100" s="1157"/>
    </row>
    <row r="101" spans="3:51" x14ac:dyDescent="0.2">
      <c r="C101" s="916"/>
      <c r="D101" s="916"/>
      <c r="E101" s="916"/>
      <c r="F101" s="916"/>
    </row>
    <row r="102" spans="3:51" ht="16.5" thickBot="1" x14ac:dyDescent="0.3">
      <c r="C102" s="917"/>
      <c r="D102" s="917"/>
      <c r="E102" s="918" t="s">
        <v>173</v>
      </c>
      <c r="F102" s="911"/>
    </row>
    <row r="103" spans="3:51" ht="16.5" thickTop="1" x14ac:dyDescent="0.25">
      <c r="C103" s="919" t="s">
        <v>696</v>
      </c>
      <c r="D103" s="920" t="s">
        <v>697</v>
      </c>
      <c r="E103" s="921" t="s">
        <v>698</v>
      </c>
      <c r="F103" s="922" t="s">
        <v>699</v>
      </c>
    </row>
    <row r="104" spans="3:51" ht="16.5" thickBot="1" x14ac:dyDescent="0.3">
      <c r="C104" s="923" t="s">
        <v>700</v>
      </c>
      <c r="D104" s="924"/>
      <c r="E104" s="924"/>
      <c r="F104" s="925" t="s">
        <v>701</v>
      </c>
    </row>
    <row r="105" spans="3:51" ht="17.25" thickTop="1" thickBot="1" x14ac:dyDescent="0.3">
      <c r="C105" s="926">
        <v>1</v>
      </c>
      <c r="D105" s="927">
        <v>2</v>
      </c>
      <c r="E105" s="927">
        <v>3</v>
      </c>
      <c r="F105" s="928">
        <v>4</v>
      </c>
    </row>
    <row r="106" spans="3:51" ht="16.5" thickTop="1" x14ac:dyDescent="0.25">
      <c r="C106" s="929" t="str">
        <f>+C45</f>
        <v>ЕЛЕКТРОДИСТРИБУЦИЈЕ (без купаца прикључених на преносни систем)</v>
      </c>
      <c r="D106" s="938" t="e">
        <f>+AY45/$Q$49</f>
        <v>#DIV/0!</v>
      </c>
      <c r="E106" s="938" t="e">
        <f>+AH45/$Q$49</f>
        <v>#DIV/0!</v>
      </c>
      <c r="F106" s="930" t="e">
        <f t="shared" ref="F106:F112" si="100">+E106/D106*100</f>
        <v>#DIV/0!</v>
      </c>
    </row>
    <row r="107" spans="3:51" ht="15.75" x14ac:dyDescent="0.25">
      <c r="C107" s="933" t="str">
        <f>+C55</f>
        <v>ЗАТВОРЕНИ ДИСТРИБУТИВНИ СИСТЕМИ</v>
      </c>
      <c r="D107" s="939" t="e">
        <f>+AY55/$Q$59</f>
        <v>#DIV/0!</v>
      </c>
      <c r="E107" s="939" t="e">
        <f>+AH55/$Q$59</f>
        <v>#DIV/0!</v>
      </c>
      <c r="F107" s="934" t="e">
        <f t="shared" si="100"/>
        <v>#DIV/0!</v>
      </c>
    </row>
    <row r="108" spans="3:51" ht="15.75" x14ac:dyDescent="0.25">
      <c r="C108" s="933" t="str">
        <f>+C65</f>
        <v>ЖЕЛЕЗНИЦА СРБИЈЕ</v>
      </c>
      <c r="D108" s="939" t="e">
        <f>+AY65/$Q$69</f>
        <v>#DIV/0!</v>
      </c>
      <c r="E108" s="939" t="e">
        <f>+AH65/$Q$69</f>
        <v>#DIV/0!</v>
      </c>
      <c r="F108" s="934" t="e">
        <f t="shared" si="100"/>
        <v>#DIV/0!</v>
      </c>
    </row>
    <row r="109" spans="3:51" ht="15.75" x14ac:dyDescent="0.25">
      <c r="C109" s="933" t="str">
        <f>+C75</f>
        <v>ПРОИЗВОДНИ КАПАЦИТЕТИ ЗА ПОТРЕБЕ ПРОИЗВОДЊЕ</v>
      </c>
      <c r="D109" s="939" t="e">
        <f>+AY75/$Q$76</f>
        <v>#DIV/0!</v>
      </c>
      <c r="E109" s="939" t="e">
        <f>+AH75/$Q$76</f>
        <v>#DIV/0!</v>
      </c>
      <c r="F109" s="934" t="e">
        <f t="shared" si="100"/>
        <v>#DIV/0!</v>
      </c>
    </row>
    <row r="110" spans="3:51" ht="15.75" x14ac:dyDescent="0.25">
      <c r="C110" s="933" t="str">
        <f>+C79</f>
        <v>ПУМПАЊЕ ПАП ЛИСИНА</v>
      </c>
      <c r="D110" s="939" t="e">
        <f>+AY79/$Q$80</f>
        <v>#DIV/0!</v>
      </c>
      <c r="E110" s="939" t="e">
        <f>+AH79/$Q$80</f>
        <v>#DIV/0!</v>
      </c>
      <c r="F110" s="934" t="e">
        <f t="shared" si="100"/>
        <v>#DIV/0!</v>
      </c>
    </row>
    <row r="111" spans="3:51" ht="16.5" thickBot="1" x14ac:dyDescent="0.3">
      <c r="C111" s="935" t="str">
        <f>+C86</f>
        <v>КВАЛИФИКОВАНИ КУПЦИ ПРИКЉУЧЕНИ НА ПРЕНОСНИ СИСТЕМ</v>
      </c>
      <c r="D111" s="940" t="e">
        <f>+AY86/$Q$90</f>
        <v>#DIV/0!</v>
      </c>
      <c r="E111" s="940" t="e">
        <f>+AH86/$Q$90</f>
        <v>#DIV/0!</v>
      </c>
      <c r="F111" s="936" t="e">
        <f t="shared" si="100"/>
        <v>#DIV/0!</v>
      </c>
    </row>
    <row r="112" spans="3:51" ht="17.25" thickTop="1" thickBot="1" x14ac:dyDescent="0.3">
      <c r="C112" s="931" t="s">
        <v>702</v>
      </c>
      <c r="D112" s="941" t="e">
        <f>+AY96/$Q$96</f>
        <v>#DIV/0!</v>
      </c>
      <c r="E112" s="941" t="e">
        <f>+AH96/$Q$96</f>
        <v>#DIV/0!</v>
      </c>
      <c r="F112" s="932" t="e">
        <f t="shared" si="100"/>
        <v>#DIV/0!</v>
      </c>
    </row>
    <row r="113" spans="3:10" ht="13.5" thickTop="1" x14ac:dyDescent="0.2"/>
    <row r="114" spans="3:10" x14ac:dyDescent="0.2">
      <c r="C114"/>
      <c r="D114"/>
      <c r="E114"/>
      <c r="F114"/>
      <c r="G114"/>
      <c r="H114"/>
      <c r="I114"/>
      <c r="J114"/>
    </row>
    <row r="115" spans="3:10" x14ac:dyDescent="0.2">
      <c r="C115"/>
      <c r="D115"/>
      <c r="E115"/>
      <c r="F115"/>
      <c r="G115"/>
      <c r="H115"/>
      <c r="I115"/>
      <c r="J115"/>
    </row>
    <row r="116" spans="3:10" x14ac:dyDescent="0.2">
      <c r="C116"/>
      <c r="D116"/>
      <c r="E116"/>
      <c r="F116"/>
      <c r="G116"/>
      <c r="H116"/>
      <c r="I116"/>
      <c r="J116"/>
    </row>
    <row r="117" spans="3:10" x14ac:dyDescent="0.2">
      <c r="C117"/>
      <c r="D117"/>
      <c r="E117"/>
      <c r="F117"/>
      <c r="G117"/>
      <c r="H117"/>
      <c r="I117"/>
      <c r="J117"/>
    </row>
    <row r="118" spans="3:10" x14ac:dyDescent="0.2">
      <c r="C118"/>
      <c r="D118"/>
      <c r="E118"/>
      <c r="F118"/>
      <c r="G118"/>
      <c r="H118"/>
      <c r="I118"/>
      <c r="J118"/>
    </row>
    <row r="119" spans="3:10" x14ac:dyDescent="0.2">
      <c r="C119"/>
      <c r="D119"/>
      <c r="E119"/>
      <c r="F119"/>
      <c r="G119"/>
      <c r="H119"/>
      <c r="I119"/>
      <c r="J119"/>
    </row>
    <row r="120" spans="3:10" x14ac:dyDescent="0.2">
      <c r="C120"/>
      <c r="D120"/>
      <c r="E120"/>
      <c r="F120"/>
      <c r="G120"/>
      <c r="H120"/>
      <c r="I120"/>
      <c r="J120"/>
    </row>
    <row r="121" spans="3:10" x14ac:dyDescent="0.2">
      <c r="C121"/>
      <c r="D121"/>
      <c r="E121"/>
      <c r="F121"/>
      <c r="G121"/>
      <c r="H121"/>
      <c r="I121"/>
      <c r="J121"/>
    </row>
    <row r="122" spans="3:10" x14ac:dyDescent="0.2">
      <c r="C122"/>
      <c r="D122"/>
      <c r="E122"/>
      <c r="F122"/>
      <c r="G122"/>
      <c r="H122"/>
      <c r="I122"/>
      <c r="J122"/>
    </row>
    <row r="123" spans="3:10" x14ac:dyDescent="0.2">
      <c r="C123"/>
      <c r="D123"/>
      <c r="E123"/>
      <c r="F123"/>
      <c r="G123"/>
      <c r="H123"/>
      <c r="I123"/>
      <c r="J123"/>
    </row>
    <row r="124" spans="3:10" x14ac:dyDescent="0.2">
      <c r="C124"/>
      <c r="D124"/>
      <c r="E124"/>
      <c r="F124"/>
      <c r="G124"/>
      <c r="H124"/>
      <c r="I124"/>
      <c r="J124"/>
    </row>
    <row r="125" spans="3:10" x14ac:dyDescent="0.2">
      <c r="C125"/>
      <c r="D125"/>
      <c r="E125"/>
      <c r="F125"/>
      <c r="G125"/>
      <c r="H125"/>
      <c r="I125"/>
      <c r="J125"/>
    </row>
    <row r="126" spans="3:10" x14ac:dyDescent="0.2">
      <c r="C126"/>
      <c r="D126"/>
      <c r="E126"/>
      <c r="F126"/>
      <c r="G126"/>
      <c r="H126"/>
      <c r="I126"/>
      <c r="J126"/>
    </row>
    <row r="127" spans="3:10" x14ac:dyDescent="0.2">
      <c r="C127"/>
      <c r="D127"/>
      <c r="E127"/>
      <c r="F127"/>
      <c r="G127"/>
      <c r="H127"/>
      <c r="I127"/>
      <c r="J127"/>
    </row>
    <row r="128" spans="3:10" x14ac:dyDescent="0.2">
      <c r="C128"/>
      <c r="D128"/>
      <c r="E128"/>
      <c r="F128"/>
      <c r="G128"/>
      <c r="H128"/>
      <c r="I128"/>
      <c r="J128"/>
    </row>
    <row r="129" spans="3:10" x14ac:dyDescent="0.2">
      <c r="C129"/>
      <c r="D129"/>
      <c r="E129"/>
      <c r="F129"/>
      <c r="G129"/>
      <c r="H129"/>
      <c r="I129"/>
      <c r="J129"/>
    </row>
    <row r="130" spans="3:10" x14ac:dyDescent="0.2">
      <c r="C130"/>
      <c r="D130"/>
      <c r="E130"/>
      <c r="F130"/>
      <c r="G130"/>
      <c r="H130"/>
      <c r="I130"/>
      <c r="J130"/>
    </row>
    <row r="131" spans="3:10" x14ac:dyDescent="0.2">
      <c r="C131"/>
      <c r="D131"/>
      <c r="E131"/>
      <c r="F131"/>
      <c r="G131"/>
      <c r="H131"/>
      <c r="I131"/>
      <c r="J131"/>
    </row>
    <row r="132" spans="3:10" x14ac:dyDescent="0.2">
      <c r="C132"/>
      <c r="D132"/>
      <c r="E132"/>
      <c r="F132"/>
      <c r="G132"/>
      <c r="H132"/>
      <c r="I132"/>
      <c r="J132"/>
    </row>
    <row r="133" spans="3:10" x14ac:dyDescent="0.2">
      <c r="C133"/>
      <c r="D133"/>
      <c r="E133"/>
      <c r="F133"/>
      <c r="G133"/>
      <c r="H133"/>
      <c r="I133"/>
      <c r="J133"/>
    </row>
    <row r="134" spans="3:10" x14ac:dyDescent="0.2">
      <c r="C134"/>
      <c r="D134"/>
      <c r="E134"/>
      <c r="F134"/>
      <c r="G134"/>
      <c r="H134"/>
      <c r="I134"/>
      <c r="J134"/>
    </row>
    <row r="135" spans="3:10" x14ac:dyDescent="0.2">
      <c r="C135"/>
      <c r="D135"/>
      <c r="E135"/>
      <c r="F135"/>
      <c r="G135"/>
      <c r="H135"/>
      <c r="I135"/>
      <c r="J135"/>
    </row>
    <row r="136" spans="3:10" x14ac:dyDescent="0.2">
      <c r="C136"/>
      <c r="D136"/>
      <c r="E136"/>
      <c r="F136"/>
      <c r="G136"/>
      <c r="H136"/>
      <c r="I136"/>
      <c r="J136"/>
    </row>
    <row r="137" spans="3:10" x14ac:dyDescent="0.2">
      <c r="C137"/>
      <c r="D137"/>
      <c r="E137"/>
      <c r="F137"/>
      <c r="G137"/>
      <c r="H137"/>
      <c r="I137"/>
      <c r="J137"/>
    </row>
    <row r="138" spans="3:10" x14ac:dyDescent="0.2">
      <c r="C138"/>
      <c r="D138"/>
      <c r="E138"/>
      <c r="F138"/>
      <c r="G138"/>
      <c r="H138"/>
      <c r="I138"/>
      <c r="J138"/>
    </row>
    <row r="139" spans="3:10" x14ac:dyDescent="0.2">
      <c r="C139"/>
      <c r="D139"/>
      <c r="E139"/>
      <c r="F139"/>
      <c r="G139"/>
      <c r="H139"/>
      <c r="I139"/>
      <c r="J139"/>
    </row>
    <row r="140" spans="3:10" x14ac:dyDescent="0.2">
      <c r="C140"/>
      <c r="D140"/>
      <c r="E140"/>
      <c r="F140"/>
      <c r="G140"/>
      <c r="H140"/>
      <c r="I140"/>
      <c r="J140"/>
    </row>
    <row r="141" spans="3:10" x14ac:dyDescent="0.2">
      <c r="C141"/>
      <c r="D141"/>
      <c r="E141"/>
      <c r="F141"/>
      <c r="G141"/>
      <c r="H141"/>
      <c r="I141"/>
      <c r="J141"/>
    </row>
    <row r="142" spans="3:10" x14ac:dyDescent="0.2">
      <c r="C142"/>
      <c r="D142"/>
      <c r="E142"/>
      <c r="F142"/>
      <c r="G142"/>
      <c r="H142"/>
      <c r="I142"/>
      <c r="J142"/>
    </row>
    <row r="143" spans="3:10" x14ac:dyDescent="0.2">
      <c r="C143"/>
      <c r="D143"/>
      <c r="E143"/>
      <c r="F143"/>
      <c r="G143"/>
      <c r="H143"/>
      <c r="I143"/>
      <c r="J143"/>
    </row>
    <row r="144" spans="3:10" x14ac:dyDescent="0.2">
      <c r="C144"/>
      <c r="D144"/>
      <c r="E144"/>
      <c r="F144"/>
      <c r="G144"/>
      <c r="H144"/>
      <c r="I144"/>
      <c r="J144"/>
    </row>
    <row r="145" spans="3:10" x14ac:dyDescent="0.2">
      <c r="C145"/>
      <c r="D145"/>
      <c r="E145"/>
      <c r="F145"/>
      <c r="G145"/>
      <c r="H145"/>
      <c r="I145"/>
      <c r="J145"/>
    </row>
    <row r="146" spans="3:10" x14ac:dyDescent="0.2">
      <c r="C146"/>
      <c r="D146"/>
      <c r="E146"/>
      <c r="F146"/>
      <c r="G146"/>
      <c r="H146"/>
      <c r="I146"/>
      <c r="J146"/>
    </row>
    <row r="147" spans="3:10" x14ac:dyDescent="0.2">
      <c r="C147"/>
      <c r="D147"/>
      <c r="E147"/>
      <c r="F147"/>
      <c r="G147"/>
      <c r="H147"/>
      <c r="I147"/>
      <c r="J147"/>
    </row>
    <row r="148" spans="3:10" x14ac:dyDescent="0.2">
      <c r="C148"/>
      <c r="D148"/>
      <c r="E148"/>
      <c r="F148"/>
      <c r="G148"/>
      <c r="H148"/>
      <c r="I148"/>
      <c r="J148"/>
    </row>
    <row r="149" spans="3:10" x14ac:dyDescent="0.2">
      <c r="C149"/>
      <c r="D149"/>
      <c r="E149"/>
      <c r="F149"/>
      <c r="G149"/>
      <c r="H149"/>
      <c r="I149"/>
      <c r="J149"/>
    </row>
    <row r="150" spans="3:10" x14ac:dyDescent="0.2">
      <c r="C150"/>
      <c r="D150"/>
      <c r="E150"/>
      <c r="F150"/>
      <c r="G150"/>
      <c r="H150"/>
      <c r="I150"/>
      <c r="J150"/>
    </row>
    <row r="151" spans="3:10" x14ac:dyDescent="0.2">
      <c r="C151"/>
      <c r="D151"/>
      <c r="E151"/>
      <c r="F151"/>
      <c r="G151"/>
      <c r="H151"/>
      <c r="I151"/>
      <c r="J151"/>
    </row>
    <row r="152" spans="3:10" x14ac:dyDescent="0.2">
      <c r="C152"/>
      <c r="D152"/>
      <c r="E152"/>
      <c r="F152"/>
      <c r="G152"/>
      <c r="H152"/>
      <c r="I152"/>
      <c r="J152"/>
    </row>
    <row r="153" spans="3:10" x14ac:dyDescent="0.2">
      <c r="C153"/>
      <c r="D153"/>
      <c r="E153"/>
      <c r="F153"/>
      <c r="G153"/>
      <c r="H153"/>
      <c r="I153"/>
      <c r="J153"/>
    </row>
    <row r="154" spans="3:10" x14ac:dyDescent="0.2">
      <c r="C154"/>
      <c r="D154"/>
      <c r="E154"/>
      <c r="F154"/>
      <c r="G154"/>
      <c r="H154"/>
      <c r="I154"/>
      <c r="J154"/>
    </row>
    <row r="155" spans="3:10" x14ac:dyDescent="0.2">
      <c r="C155"/>
      <c r="D155"/>
      <c r="E155"/>
      <c r="F155"/>
      <c r="G155"/>
      <c r="H155"/>
      <c r="I155"/>
      <c r="J155"/>
    </row>
  </sheetData>
  <sheetProtection formatCells="0" selectLockedCells="1"/>
  <mergeCells count="15">
    <mergeCell ref="C100:F100"/>
    <mergeCell ref="B7:J7"/>
    <mergeCell ref="B39:Q39"/>
    <mergeCell ref="S39:AH39"/>
    <mergeCell ref="AJ39:AY39"/>
    <mergeCell ref="B42:B43"/>
    <mergeCell ref="C42:C43"/>
    <mergeCell ref="D42:D43"/>
    <mergeCell ref="E42:Q42"/>
    <mergeCell ref="S42:S43"/>
    <mergeCell ref="T42:T43"/>
    <mergeCell ref="V42:AH42"/>
    <mergeCell ref="AJ42:AJ43"/>
    <mergeCell ref="AK42:AK43"/>
    <mergeCell ref="AM42:AY42"/>
  </mergeCells>
  <conditionalFormatting sqref="C35">
    <cfRule type="cellIs" dxfId="1" priority="2" stopIfTrue="1" operator="equal">
      <formula>1</formula>
    </cfRule>
  </conditionalFormatting>
  <conditionalFormatting sqref="D35">
    <cfRule type="cellIs" dxfId="0" priority="1" stopIfTrue="1" operator="equal">
      <formula>$C$10</formula>
    </cfRule>
  </conditionalFormatting>
  <printOptions horizontalCentered="1"/>
  <pageMargins left="0.25" right="0.25" top="0.5" bottom="0.5" header="0.25" footer="0.22"/>
  <pageSetup paperSize="9" scale="87" orientation="landscape" r:id="rId1"/>
  <headerFooter alignWithMargins="0">
    <oddFooter>&amp;RСтрана &amp;P од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B7ADB-820F-428B-BCE1-35513330C68F}">
  <sheetPr codeName="Sheet12">
    <pageSetUpPr fitToPage="1"/>
  </sheetPr>
  <dimension ref="A1:X32"/>
  <sheetViews>
    <sheetView showGridLines="0" showZeros="0" zoomScale="90" zoomScaleNormal="90" zoomScaleSheetLayoutView="55" workbookViewId="0"/>
  </sheetViews>
  <sheetFormatPr defaultRowHeight="12.75" x14ac:dyDescent="0.2"/>
  <cols>
    <col min="1" max="1" width="3.42578125" style="4" customWidth="1"/>
    <col min="2" max="2" width="9" style="5" customWidth="1"/>
    <col min="3" max="3" width="66.85546875" style="4" customWidth="1"/>
    <col min="4" max="4" width="66.85546875" style="4" hidden="1" customWidth="1"/>
    <col min="5" max="6" width="19.5703125" style="4" customWidth="1"/>
    <col min="7" max="7" width="18.140625" style="4" customWidth="1"/>
    <col min="8" max="8" width="18.7109375" style="4" customWidth="1"/>
    <col min="9" max="9" width="21" style="4" customWidth="1"/>
    <col min="10" max="10" width="18.140625" style="4" customWidth="1"/>
    <col min="11" max="14" width="20.7109375" style="4" customWidth="1"/>
    <col min="15" max="15" width="25.7109375" style="4" bestFit="1" customWidth="1"/>
    <col min="16" max="16" width="20.85546875" style="4" customWidth="1"/>
    <col min="17" max="17" width="9.28515625" style="4" bestFit="1" customWidth="1"/>
    <col min="18" max="16384" width="9.140625" style="4"/>
  </cols>
  <sheetData>
    <row r="1" spans="1:24" ht="20.25" customHeight="1" x14ac:dyDescent="0.2">
      <c r="A1"/>
      <c r="B1"/>
      <c r="C1"/>
      <c r="E1"/>
      <c r="F1"/>
      <c r="G1"/>
    </row>
    <row r="2" spans="1:24" ht="20.25" customHeight="1" x14ac:dyDescent="0.2">
      <c r="A2"/>
      <c r="B2"/>
      <c r="C2"/>
      <c r="E2"/>
      <c r="F2"/>
      <c r="G2"/>
    </row>
    <row r="3" spans="1:24" s="3" customFormat="1" ht="20.25" customHeight="1" x14ac:dyDescent="0.2">
      <c r="A3"/>
      <c r="B3"/>
      <c r="C3"/>
      <c r="D3" s="7"/>
      <c r="E3" s="7"/>
      <c r="F3" s="7"/>
      <c r="G3" s="7"/>
      <c r="H3" s="7"/>
      <c r="I3" s="7"/>
      <c r="J3" s="7"/>
    </row>
    <row r="4" spans="1:24" s="3" customFormat="1" ht="20.25" customHeight="1" x14ac:dyDescent="0.2">
      <c r="A4"/>
      <c r="B4"/>
      <c r="C4"/>
      <c r="D4" s="7"/>
      <c r="E4" s="7"/>
      <c r="F4" s="7"/>
      <c r="G4" s="7"/>
      <c r="H4" s="7"/>
      <c r="I4" s="7"/>
      <c r="J4" s="87"/>
    </row>
    <row r="5" spans="1:24" s="3" customFormat="1" ht="22.5" customHeight="1" x14ac:dyDescent="0.2">
      <c r="A5" s="6"/>
      <c r="B5" s="13"/>
      <c r="C5" s="7"/>
      <c r="D5" s="7"/>
      <c r="E5" s="7"/>
      <c r="F5" s="7"/>
      <c r="G5" s="7"/>
      <c r="H5" s="7"/>
      <c r="I5" s="7"/>
      <c r="J5" s="87"/>
    </row>
    <row r="6" spans="1:24" s="1" customFormat="1" ht="30" customHeight="1" x14ac:dyDescent="0.2">
      <c r="A6" s="6"/>
      <c r="B6" s="2"/>
      <c r="C6" s="7"/>
      <c r="D6" s="7"/>
      <c r="E6" s="7"/>
      <c r="F6" s="7"/>
      <c r="G6" s="7"/>
      <c r="H6" s="7"/>
      <c r="I6" s="7"/>
      <c r="J6" s="349"/>
      <c r="K6" s="3"/>
      <c r="L6" s="3"/>
      <c r="M6" s="3"/>
      <c r="N6" s="3"/>
    </row>
    <row r="7" spans="1:24" ht="34.5" customHeight="1" x14ac:dyDescent="0.2">
      <c r="B7" s="1175" t="s">
        <v>537</v>
      </c>
      <c r="C7" s="1175"/>
      <c r="D7" s="1175"/>
      <c r="E7" s="1175"/>
      <c r="F7" s="1175"/>
      <c r="G7" s="1175"/>
      <c r="H7" s="1175"/>
      <c r="I7" s="1175"/>
      <c r="J7" s="1175"/>
      <c r="K7" s="1175"/>
      <c r="L7" s="1175"/>
      <c r="M7" s="1175"/>
      <c r="N7" s="1175"/>
      <c r="O7" s="1176"/>
    </row>
    <row r="8" spans="1:24" ht="21.75" customHeight="1" x14ac:dyDescent="0.2"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20"/>
    </row>
    <row r="9" spans="1:24" ht="20.25" customHeight="1" thickBot="1" x14ac:dyDescent="0.25"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20"/>
    </row>
    <row r="10" spans="1:24" ht="24.95" customHeight="1" thickTop="1" x14ac:dyDescent="0.2">
      <c r="B10" s="1062" t="s">
        <v>443</v>
      </c>
      <c r="C10" s="1063"/>
      <c r="D10" s="1063"/>
      <c r="E10" s="1063"/>
      <c r="F10" s="1063"/>
      <c r="G10" s="1063"/>
      <c r="H10" s="1063"/>
      <c r="I10" s="1063"/>
      <c r="J10" s="1063"/>
      <c r="K10" s="1063"/>
      <c r="L10" s="1063"/>
      <c r="M10" s="1063"/>
      <c r="N10" s="1063"/>
      <c r="O10" s="1063"/>
      <c r="P10" s="26" t="s">
        <v>171</v>
      </c>
    </row>
    <row r="11" spans="1:24" s="55" customFormat="1" ht="24.95" customHeight="1" x14ac:dyDescent="0.2">
      <c r="B11" s="1177"/>
      <c r="C11" s="1179" t="s">
        <v>181</v>
      </c>
      <c r="D11" s="1182" t="s">
        <v>182</v>
      </c>
      <c r="E11" s="1179" t="s">
        <v>147</v>
      </c>
      <c r="F11" s="1179" t="s">
        <v>148</v>
      </c>
      <c r="G11" s="1179" t="s">
        <v>149</v>
      </c>
      <c r="H11" s="1173" t="str">
        <f>+("Уложено у "&amp;'Poc. strana'!$C$19-1&amp; ". години")</f>
        <v>Уложено у -1. години</v>
      </c>
      <c r="I11" s="1179" t="s">
        <v>150</v>
      </c>
      <c r="J11" s="1060" t="str">
        <f>+CONCATENATE("Извори финансирања у ",'Poc. strana'!$C$19,". години")</f>
        <v>Извори финансирања у . години</v>
      </c>
      <c r="K11" s="1181"/>
      <c r="L11" s="1181"/>
      <c r="M11" s="1181"/>
      <c r="N11" s="1181"/>
      <c r="O11" s="1064"/>
      <c r="P11" s="1171" t="s">
        <v>246</v>
      </c>
    </row>
    <row r="12" spans="1:24" s="55" customFormat="1" ht="25.5" x14ac:dyDescent="0.2">
      <c r="B12" s="1178"/>
      <c r="C12" s="1180"/>
      <c r="D12" s="1180"/>
      <c r="E12" s="1180"/>
      <c r="F12" s="1180"/>
      <c r="G12" s="1180"/>
      <c r="H12" s="1174"/>
      <c r="I12" s="1180"/>
      <c r="J12" s="77" t="s">
        <v>151</v>
      </c>
      <c r="K12" s="9" t="s">
        <v>152</v>
      </c>
      <c r="L12" s="9" t="s">
        <v>153</v>
      </c>
      <c r="M12" s="9" t="s">
        <v>367</v>
      </c>
      <c r="N12" s="9" t="s">
        <v>155</v>
      </c>
      <c r="O12" s="66" t="s">
        <v>156</v>
      </c>
      <c r="P12" s="1172"/>
    </row>
    <row r="13" spans="1:24" s="67" customFormat="1" ht="24.95" customHeight="1" x14ac:dyDescent="0.2">
      <c r="B13" s="68"/>
      <c r="C13" s="9" t="s">
        <v>101</v>
      </c>
      <c r="D13" s="9" t="s">
        <v>102</v>
      </c>
      <c r="E13" s="9" t="s">
        <v>103</v>
      </c>
      <c r="F13" s="9" t="s">
        <v>104</v>
      </c>
      <c r="G13" s="9" t="s">
        <v>105</v>
      </c>
      <c r="H13" s="9" t="s">
        <v>106</v>
      </c>
      <c r="I13" s="9" t="s">
        <v>107</v>
      </c>
      <c r="J13" s="9" t="s">
        <v>108</v>
      </c>
      <c r="K13" s="9" t="s">
        <v>109</v>
      </c>
      <c r="L13" s="9" t="s">
        <v>110</v>
      </c>
      <c r="M13" s="9" t="s">
        <v>111</v>
      </c>
      <c r="N13" s="9" t="s">
        <v>112</v>
      </c>
      <c r="O13" s="9" t="s">
        <v>113</v>
      </c>
      <c r="P13" s="69" t="s">
        <v>114</v>
      </c>
    </row>
    <row r="14" spans="1:24" s="8" customFormat="1" ht="24.95" customHeight="1" x14ac:dyDescent="0.2">
      <c r="B14" s="70" t="s">
        <v>19</v>
      </c>
      <c r="C14" s="81" t="s">
        <v>157</v>
      </c>
      <c r="D14" s="105"/>
      <c r="E14" s="44">
        <f>+SUM(INDEX(E:E,ROW()+1):INDEX(E:E,ROW(E20)-1))</f>
        <v>0</v>
      </c>
      <c r="F14" s="44"/>
      <c r="G14" s="44"/>
      <c r="H14" s="44">
        <f>+SUM(INDEX(H:H,ROW()+1):INDEX(H:H,ROW(H20)-1))</f>
        <v>0</v>
      </c>
      <c r="I14" s="44">
        <f>+SUM(INDEX(I:I,ROW()+1):INDEX(I:I,ROW(I20)-1))</f>
        <v>0</v>
      </c>
      <c r="J14" s="169">
        <f>+SUM(INDEX(J:J,ROW()+1):INDEX(J:J,ROW(J20)-1))</f>
        <v>0</v>
      </c>
      <c r="K14" s="170">
        <f>+SUM(INDEX(K:K,ROW()+1):INDEX(K:K,ROW(K20)-1))</f>
        <v>0</v>
      </c>
      <c r="L14" s="170">
        <f>+SUM(INDEX(L:L,ROW()+1):INDEX(L:L,ROW(L20)-1))</f>
        <v>0</v>
      </c>
      <c r="M14" s="170">
        <f>+SUM(INDEX(M:M,ROW()+1):INDEX(M:M,ROW(M20)-1))</f>
        <v>0</v>
      </c>
      <c r="N14" s="171">
        <f>+SUM(INDEX(N:N,ROW()+1):INDEX(N:N,ROW(N20)-1))</f>
        <v>0</v>
      </c>
      <c r="O14" s="172">
        <f>+SUM(INDEX(O:O,ROW()+1):INDEX(O:O,ROW(O20)-1))</f>
        <v>0</v>
      </c>
      <c r="P14" s="72">
        <f>+SUM(INDEX(P:P,ROW()+1):INDEX(P:P,ROW(P20)-1))</f>
        <v>0</v>
      </c>
    </row>
    <row r="15" spans="1:24" ht="24.95" customHeight="1" x14ac:dyDescent="0.2">
      <c r="B15" s="180">
        <v>1</v>
      </c>
      <c r="C15" s="181" t="s">
        <v>350</v>
      </c>
      <c r="D15" s="182"/>
      <c r="E15" s="251"/>
      <c r="F15" s="252"/>
      <c r="G15" s="252"/>
      <c r="H15" s="252"/>
      <c r="I15" s="251"/>
      <c r="J15" s="254"/>
      <c r="K15" s="253"/>
      <c r="L15" s="254"/>
      <c r="M15" s="520"/>
      <c r="N15" s="255"/>
      <c r="O15" s="256"/>
      <c r="P15" s="257">
        <f>SUM(J15:O15)</f>
        <v>0</v>
      </c>
      <c r="Q15" s="515"/>
      <c r="R15" s="350"/>
      <c r="S15" s="515"/>
      <c r="V15" s="515"/>
      <c r="W15" s="350"/>
      <c r="X15" s="515"/>
    </row>
    <row r="16" spans="1:24" ht="24.95" customHeight="1" x14ac:dyDescent="0.2">
      <c r="B16" s="189" t="s">
        <v>1</v>
      </c>
      <c r="C16" s="190" t="s">
        <v>351</v>
      </c>
      <c r="D16" s="191"/>
      <c r="E16" s="258"/>
      <c r="F16" s="259"/>
      <c r="G16" s="259"/>
      <c r="H16" s="259"/>
      <c r="I16" s="258"/>
      <c r="J16" s="258"/>
      <c r="K16" s="258"/>
      <c r="L16" s="193"/>
      <c r="M16" s="193"/>
      <c r="N16" s="194"/>
      <c r="O16" s="195"/>
      <c r="P16" s="196">
        <f>SUM(J16:O16)</f>
        <v>0</v>
      </c>
      <c r="Q16" s="515"/>
      <c r="R16" s="350"/>
      <c r="S16" s="515"/>
    </row>
    <row r="17" spans="2:19" ht="24.95" customHeight="1" x14ac:dyDescent="0.2">
      <c r="B17" s="197">
        <v>3</v>
      </c>
      <c r="C17" s="190" t="s">
        <v>352</v>
      </c>
      <c r="D17" s="191"/>
      <c r="E17" s="258"/>
      <c r="F17" s="259"/>
      <c r="G17" s="259"/>
      <c r="H17" s="259"/>
      <c r="I17" s="258"/>
      <c r="J17" s="258"/>
      <c r="K17" s="258"/>
      <c r="L17" s="193"/>
      <c r="M17" s="193"/>
      <c r="N17" s="194"/>
      <c r="O17" s="195"/>
      <c r="P17" s="196">
        <f>SUM(J17:O17)</f>
        <v>0</v>
      </c>
      <c r="Q17" s="515"/>
      <c r="R17" s="350"/>
      <c r="S17" s="515"/>
    </row>
    <row r="18" spans="2:19" ht="24.95" customHeight="1" x14ac:dyDescent="0.2">
      <c r="B18" s="197">
        <v>4</v>
      </c>
      <c r="C18" s="190" t="s">
        <v>353</v>
      </c>
      <c r="D18" s="191"/>
      <c r="E18" s="258"/>
      <c r="F18" s="259"/>
      <c r="G18" s="259"/>
      <c r="H18" s="259"/>
      <c r="I18" s="258"/>
      <c r="J18" s="258"/>
      <c r="K18" s="258"/>
      <c r="L18" s="193"/>
      <c r="M18" s="193"/>
      <c r="N18" s="194"/>
      <c r="O18" s="195"/>
      <c r="P18" s="196">
        <f>SUM(J18:O18)</f>
        <v>0</v>
      </c>
      <c r="Q18" s="515"/>
      <c r="R18" s="350"/>
      <c r="S18" s="515"/>
    </row>
    <row r="19" spans="2:19" ht="24.95" customHeight="1" x14ac:dyDescent="0.2">
      <c r="B19" s="198" t="s">
        <v>3</v>
      </c>
      <c r="C19" s="199"/>
      <c r="D19" s="200"/>
      <c r="E19" s="260"/>
      <c r="F19" s="261"/>
      <c r="G19" s="261"/>
      <c r="H19" s="261"/>
      <c r="I19" s="260"/>
      <c r="J19" s="260"/>
      <c r="K19" s="260"/>
      <c r="L19" s="202"/>
      <c r="M19" s="202"/>
      <c r="N19" s="203"/>
      <c r="O19" s="204"/>
      <c r="P19" s="196">
        <f>SUM(J19:O19)</f>
        <v>0</v>
      </c>
      <c r="R19" s="350"/>
    </row>
    <row r="20" spans="2:19" ht="24.95" customHeight="1" x14ac:dyDescent="0.2">
      <c r="B20" s="42" t="s">
        <v>20</v>
      </c>
      <c r="C20" s="10" t="s">
        <v>158</v>
      </c>
      <c r="D20" s="71"/>
      <c r="E20" s="45">
        <f>+SUM(INDEX(E:E,ROW()+1):INDEX(E:E,ROW(E26)-1))</f>
        <v>0</v>
      </c>
      <c r="F20" s="45"/>
      <c r="G20" s="45"/>
      <c r="H20" s="45">
        <f>+SUM(INDEX(H:H,ROW()+1):INDEX(H:H,ROW(H26)-1))</f>
        <v>0</v>
      </c>
      <c r="I20" s="45">
        <f>+SUM(INDEX(I:I,ROW()+1):INDEX(I:I,ROW(I26)-1))</f>
        <v>0</v>
      </c>
      <c r="J20" s="45">
        <f>+SUM(INDEX(J:J,ROW()+1):INDEX(J:J,ROW(J26)-1))</f>
        <v>0</v>
      </c>
      <c r="K20" s="45">
        <f>+SUM(INDEX(K:K,ROW()+1):INDEX(K:K,ROW(K26)-1))</f>
        <v>0</v>
      </c>
      <c r="L20" s="73">
        <f>+SUM(INDEX(L:L,ROW()+1):INDEX(L:L,ROW(L26)-1))</f>
        <v>0</v>
      </c>
      <c r="M20" s="73">
        <f>+SUM(INDEX(M:M,ROW()+1):INDEX(M:M,ROW(M26)-1))</f>
        <v>0</v>
      </c>
      <c r="N20" s="74">
        <f>+SUM(INDEX(N:N,ROW()+1):INDEX(N:N,ROW(N26)-1))</f>
        <v>0</v>
      </c>
      <c r="O20" s="75">
        <f>+SUM(INDEX(O:O,ROW()+1):INDEX(O:O,ROW(O26)-1))</f>
        <v>0</v>
      </c>
      <c r="P20" s="76">
        <f>+SUM(INDEX(P:P,ROW()+1):INDEX(P:P,ROW(P26)-1))</f>
        <v>0</v>
      </c>
      <c r="R20" s="350"/>
    </row>
    <row r="21" spans="2:19" ht="24.95" customHeight="1" x14ac:dyDescent="0.2">
      <c r="B21" s="180">
        <v>6</v>
      </c>
      <c r="C21" s="205" t="s">
        <v>354</v>
      </c>
      <c r="D21" s="206"/>
      <c r="E21" s="262"/>
      <c r="F21" s="263"/>
      <c r="G21" s="263"/>
      <c r="H21" s="263"/>
      <c r="I21" s="262"/>
      <c r="J21" s="262"/>
      <c r="K21" s="262"/>
      <c r="L21" s="208"/>
      <c r="M21" s="208"/>
      <c r="N21" s="209"/>
      <c r="O21" s="210"/>
      <c r="P21" s="257">
        <f>SUM(J21:O21)</f>
        <v>0</v>
      </c>
      <c r="R21" s="350"/>
    </row>
    <row r="22" spans="2:19" ht="24.95" customHeight="1" x14ac:dyDescent="0.2">
      <c r="B22" s="189" t="s">
        <v>5</v>
      </c>
      <c r="C22" s="190" t="s">
        <v>355</v>
      </c>
      <c r="D22" s="191"/>
      <c r="E22" s="258"/>
      <c r="F22" s="259"/>
      <c r="G22" s="259"/>
      <c r="H22" s="259"/>
      <c r="I22" s="258"/>
      <c r="J22" s="258"/>
      <c r="K22" s="258"/>
      <c r="L22" s="193"/>
      <c r="M22" s="193"/>
      <c r="N22" s="194"/>
      <c r="O22" s="195"/>
      <c r="P22" s="196">
        <f>SUM(J22:O22)</f>
        <v>0</v>
      </c>
      <c r="Q22" s="515"/>
      <c r="R22" s="350"/>
      <c r="S22" s="515"/>
    </row>
    <row r="23" spans="2:19" ht="24.95" customHeight="1" x14ac:dyDescent="0.2">
      <c r="B23" s="197">
        <v>8</v>
      </c>
      <c r="C23" s="190" t="s">
        <v>158</v>
      </c>
      <c r="D23" s="191"/>
      <c r="E23" s="258"/>
      <c r="F23" s="259"/>
      <c r="G23" s="259"/>
      <c r="H23" s="259"/>
      <c r="I23" s="258"/>
      <c r="J23" s="258"/>
      <c r="K23" s="258"/>
      <c r="L23" s="193"/>
      <c r="M23" s="193"/>
      <c r="N23" s="194"/>
      <c r="O23" s="195"/>
      <c r="P23" s="196">
        <f>SUM(J23:O23)</f>
        <v>0</v>
      </c>
      <c r="Q23" s="515"/>
      <c r="R23" s="350"/>
      <c r="S23" s="515"/>
    </row>
    <row r="24" spans="2:19" ht="24.95" customHeight="1" x14ac:dyDescent="0.2">
      <c r="B24" s="197">
        <v>9</v>
      </c>
      <c r="C24" s="199"/>
      <c r="D24" s="200"/>
      <c r="E24" s="260"/>
      <c r="F24" s="261"/>
      <c r="G24" s="261"/>
      <c r="H24" s="261"/>
      <c r="I24" s="260"/>
      <c r="J24" s="260"/>
      <c r="K24" s="260"/>
      <c r="L24" s="202"/>
      <c r="M24" s="202"/>
      <c r="N24" s="203"/>
      <c r="O24" s="204"/>
      <c r="P24" s="196">
        <f>SUM(J24:O24)</f>
        <v>0</v>
      </c>
    </row>
    <row r="25" spans="2:19" ht="24.95" customHeight="1" x14ac:dyDescent="0.2">
      <c r="B25" s="211">
        <v>10</v>
      </c>
      <c r="C25" s="199"/>
      <c r="D25" s="200"/>
      <c r="E25" s="260"/>
      <c r="F25" s="261"/>
      <c r="G25" s="261"/>
      <c r="H25" s="261"/>
      <c r="I25" s="260"/>
      <c r="J25" s="260"/>
      <c r="K25" s="260"/>
      <c r="L25" s="202"/>
      <c r="M25" s="202"/>
      <c r="N25" s="203"/>
      <c r="O25" s="204"/>
      <c r="P25" s="196">
        <f>SUM(J25:O25)</f>
        <v>0</v>
      </c>
    </row>
    <row r="26" spans="2:19" ht="24.95" customHeight="1" x14ac:dyDescent="0.2">
      <c r="B26" s="36" t="s">
        <v>21</v>
      </c>
      <c r="C26" s="71" t="s">
        <v>159</v>
      </c>
      <c r="D26" s="71"/>
      <c r="E26" s="45">
        <f>+SUM(INDEX(E:E,ROW()+1):INDEX(E:E,ROW(E30)-1))</f>
        <v>0</v>
      </c>
      <c r="F26" s="45"/>
      <c r="G26" s="45"/>
      <c r="H26" s="45">
        <f>+SUM(INDEX(H:H,ROW()+1):INDEX(H:H,ROW(H30)-1))</f>
        <v>0</v>
      </c>
      <c r="I26" s="45">
        <f>+SUM(INDEX(I:I,ROW()+1):INDEX(I:I,ROW(I30)-1))</f>
        <v>0</v>
      </c>
      <c r="J26" s="45">
        <f>+SUM(INDEX(J:J,ROW()+1):INDEX(J:J,ROW(J30)-1))</f>
        <v>0</v>
      </c>
      <c r="K26" s="45">
        <f>+SUM(INDEX(K:K,ROW()+1):INDEX(K:K,ROW(K30)-1))</f>
        <v>0</v>
      </c>
      <c r="L26" s="73">
        <f>+SUM(INDEX(L:L,ROW()+1):INDEX(L:L,ROW(L30)-1))</f>
        <v>0</v>
      </c>
      <c r="M26" s="73">
        <f>+SUM(INDEX(M:M,ROW()+1):INDEX(M:M,ROW(M30)-1))</f>
        <v>0</v>
      </c>
      <c r="N26" s="74">
        <f>+SUM(INDEX(N:N,ROW()+1):INDEX(N:N,ROW(N30)-1))</f>
        <v>0</v>
      </c>
      <c r="O26" s="75">
        <f>+SUM(INDEX(O:O,ROW()+1):INDEX(O:O,ROW(O30)-1))</f>
        <v>0</v>
      </c>
      <c r="P26" s="76">
        <f>+SUM(INDEX(P:P,ROW()+1):INDEX(P:P,ROW(P30)-1))</f>
        <v>0</v>
      </c>
    </row>
    <row r="27" spans="2:19" ht="24.95" customHeight="1" x14ac:dyDescent="0.2">
      <c r="B27" s="180">
        <v>11</v>
      </c>
      <c r="C27" s="206" t="s">
        <v>356</v>
      </c>
      <c r="D27" s="206"/>
      <c r="E27" s="262"/>
      <c r="F27" s="263"/>
      <c r="G27" s="263"/>
      <c r="H27" s="263"/>
      <c r="I27" s="262"/>
      <c r="J27" s="264"/>
      <c r="K27" s="264"/>
      <c r="L27" s="208"/>
      <c r="M27" s="208"/>
      <c r="N27" s="209"/>
      <c r="O27" s="210"/>
      <c r="P27" s="257">
        <f>SUM(J27:O27)</f>
        <v>0</v>
      </c>
    </row>
    <row r="28" spans="2:19" ht="24.95" customHeight="1" x14ac:dyDescent="0.2">
      <c r="B28" s="212">
        <v>12</v>
      </c>
      <c r="C28" s="206"/>
      <c r="D28" s="206"/>
      <c r="E28" s="262"/>
      <c r="F28" s="263"/>
      <c r="G28" s="263"/>
      <c r="H28" s="263"/>
      <c r="I28" s="262"/>
      <c r="J28" s="264"/>
      <c r="K28" s="264"/>
      <c r="L28" s="208"/>
      <c r="M28" s="208"/>
      <c r="N28" s="209"/>
      <c r="O28" s="210"/>
      <c r="P28" s="196">
        <f>SUM(J28:O28)</f>
        <v>0</v>
      </c>
    </row>
    <row r="29" spans="2:19" ht="24.95" customHeight="1" x14ac:dyDescent="0.2">
      <c r="B29" s="198" t="s">
        <v>160</v>
      </c>
      <c r="C29" s="200"/>
      <c r="D29" s="200"/>
      <c r="E29" s="260"/>
      <c r="F29" s="261"/>
      <c r="G29" s="261"/>
      <c r="H29" s="261"/>
      <c r="I29" s="260"/>
      <c r="J29" s="265"/>
      <c r="K29" s="265"/>
      <c r="L29" s="202"/>
      <c r="M29" s="202"/>
      <c r="N29" s="203"/>
      <c r="O29" s="204"/>
      <c r="P29" s="196">
        <f>SUM(J29:O29)</f>
        <v>0</v>
      </c>
    </row>
    <row r="30" spans="2:19" ht="24.95" customHeight="1" x14ac:dyDescent="0.2">
      <c r="B30" s="827"/>
      <c r="C30" s="828" t="s">
        <v>161</v>
      </c>
      <c r="D30" s="829"/>
      <c r="E30" s="170">
        <f>+E14+E20+E26</f>
        <v>0</v>
      </c>
      <c r="F30" s="170"/>
      <c r="G30" s="170"/>
      <c r="H30" s="170">
        <f t="shared" ref="H30:P30" si="0">+H14+H20+H26</f>
        <v>0</v>
      </c>
      <c r="I30" s="170">
        <f t="shared" si="0"/>
        <v>0</v>
      </c>
      <c r="J30" s="830">
        <f t="shared" si="0"/>
        <v>0</v>
      </c>
      <c r="K30" s="831">
        <f t="shared" si="0"/>
        <v>0</v>
      </c>
      <c r="L30" s="830">
        <f t="shared" si="0"/>
        <v>0</v>
      </c>
      <c r="M30" s="830">
        <f t="shared" si="0"/>
        <v>0</v>
      </c>
      <c r="N30" s="832">
        <f t="shared" si="0"/>
        <v>0</v>
      </c>
      <c r="O30" s="833">
        <f t="shared" si="0"/>
        <v>0</v>
      </c>
      <c r="P30" s="834">
        <f t="shared" si="0"/>
        <v>0</v>
      </c>
      <c r="Q30" s="521"/>
      <c r="R30" s="521"/>
      <c r="S30" s="522"/>
    </row>
    <row r="31" spans="2:19" ht="24.95" customHeight="1" thickBot="1" x14ac:dyDescent="0.25">
      <c r="B31" s="824"/>
      <c r="C31" s="1168" t="s">
        <v>573</v>
      </c>
      <c r="D31" s="1169"/>
      <c r="E31" s="1169"/>
      <c r="F31" s="1169"/>
      <c r="G31" s="1169"/>
      <c r="H31" s="1169"/>
      <c r="I31" s="1170"/>
      <c r="J31" s="825">
        <f t="shared" ref="J31:O31" si="1">IF($P30=0,0,J30/$P30)</f>
        <v>0</v>
      </c>
      <c r="K31" s="825">
        <f t="shared" si="1"/>
        <v>0</v>
      </c>
      <c r="L31" s="825">
        <f t="shared" si="1"/>
        <v>0</v>
      </c>
      <c r="M31" s="825">
        <f t="shared" si="1"/>
        <v>0</v>
      </c>
      <c r="N31" s="825">
        <f t="shared" si="1"/>
        <v>0</v>
      </c>
      <c r="O31" s="825">
        <f t="shared" si="1"/>
        <v>0</v>
      </c>
      <c r="P31" s="826">
        <f>SUM(J31:O31)</f>
        <v>0</v>
      </c>
      <c r="Q31" s="350"/>
    </row>
    <row r="32" spans="2:19" ht="13.5" thickTop="1" x14ac:dyDescent="0.2">
      <c r="B32" s="3" t="s">
        <v>247</v>
      </c>
      <c r="P32" s="350"/>
    </row>
  </sheetData>
  <sheetProtection formatCells="0" formatColumns="0" formatRows="0" insertRows="0" selectLockedCells="1"/>
  <mergeCells count="13">
    <mergeCell ref="C31:I31"/>
    <mergeCell ref="P11:P12"/>
    <mergeCell ref="H11:H12"/>
    <mergeCell ref="B7:O7"/>
    <mergeCell ref="B11:B12"/>
    <mergeCell ref="C11:C12"/>
    <mergeCell ref="E11:E12"/>
    <mergeCell ref="F11:F12"/>
    <mergeCell ref="G11:G12"/>
    <mergeCell ref="I11:I12"/>
    <mergeCell ref="J11:O11"/>
    <mergeCell ref="B10:O10"/>
    <mergeCell ref="D11:D12"/>
  </mergeCells>
  <phoneticPr fontId="2" type="noConversion"/>
  <printOptions horizontalCentered="1"/>
  <pageMargins left="0.25" right="0.25" top="0.5" bottom="0.5" header="0.25" footer="0.22"/>
  <pageSetup paperSize="9" scale="45" orientation="landscape" r:id="rId1"/>
  <headerFooter alignWithMargins="0">
    <oddFooter>&amp;RСтрана &amp;P од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7455A-CA54-4B3D-961D-30AE85BE91D8}">
  <sheetPr>
    <pageSetUpPr fitToPage="1"/>
  </sheetPr>
  <dimension ref="A1:L59"/>
  <sheetViews>
    <sheetView showGridLines="0" showZeros="0" zoomScale="70" zoomScaleNormal="70" workbookViewId="0"/>
  </sheetViews>
  <sheetFormatPr defaultRowHeight="24.95" customHeight="1" x14ac:dyDescent="0.2"/>
  <cols>
    <col min="1" max="1" width="3.42578125" style="4" customWidth="1"/>
    <col min="2" max="2" width="9" style="5" customWidth="1"/>
    <col min="3" max="3" width="69.85546875" style="4" customWidth="1"/>
    <col min="4" max="4" width="52.140625" style="4" hidden="1" customWidth="1"/>
    <col min="5" max="12" width="20.7109375" style="4" customWidth="1"/>
    <col min="13" max="13" width="20.85546875" style="4" customWidth="1"/>
    <col min="14" max="16384" width="9.140625" style="4"/>
  </cols>
  <sheetData>
    <row r="1" spans="1:12" ht="24.95" customHeight="1" x14ac:dyDescent="0.2">
      <c r="A1"/>
      <c r="B1"/>
      <c r="C1"/>
      <c r="E1"/>
      <c r="F1"/>
      <c r="G1"/>
    </row>
    <row r="2" spans="1:12" ht="24.95" customHeight="1" x14ac:dyDescent="0.2">
      <c r="A2"/>
      <c r="B2"/>
      <c r="C2"/>
    </row>
    <row r="3" spans="1:12" s="3" customFormat="1" ht="24.95" customHeight="1" x14ac:dyDescent="0.2">
      <c r="A3"/>
      <c r="B3"/>
      <c r="C3"/>
      <c r="D3" s="7"/>
      <c r="E3" s="7"/>
      <c r="F3" s="7"/>
      <c r="G3" s="7"/>
    </row>
    <row r="4" spans="1:12" s="3" customFormat="1" ht="24.95" customHeight="1" x14ac:dyDescent="0.2">
      <c r="A4"/>
      <c r="B4"/>
      <c r="C4"/>
      <c r="D4" s="7"/>
      <c r="E4" s="7"/>
      <c r="F4" s="7"/>
      <c r="G4" s="7"/>
    </row>
    <row r="5" spans="1:12" s="3" customFormat="1" ht="24.95" customHeight="1" x14ac:dyDescent="0.2">
      <c r="A5" s="6"/>
      <c r="B5" s="13"/>
      <c r="C5" s="7"/>
      <c r="D5" s="7"/>
      <c r="E5" s="7"/>
      <c r="F5" s="7"/>
      <c r="G5" s="7"/>
    </row>
    <row r="6" spans="1:12" s="1" customFormat="1" ht="24.95" customHeight="1" x14ac:dyDescent="0.2">
      <c r="A6" s="6"/>
      <c r="B6" s="2"/>
      <c r="C6" s="7"/>
      <c r="D6" s="7"/>
      <c r="E6" s="7"/>
      <c r="F6" s="7"/>
      <c r="G6" s="7"/>
      <c r="H6" s="3"/>
      <c r="I6" s="3"/>
      <c r="J6" s="3"/>
      <c r="K6" s="3"/>
    </row>
    <row r="7" spans="1:12" ht="24.95" customHeight="1" x14ac:dyDescent="0.2">
      <c r="B7" s="1175" t="s">
        <v>576</v>
      </c>
      <c r="C7" s="1175"/>
      <c r="D7" s="1175"/>
      <c r="E7" s="1175"/>
      <c r="F7" s="1175"/>
      <c r="G7" s="1175"/>
      <c r="H7" s="1175"/>
      <c r="I7" s="1175"/>
      <c r="J7" s="1175"/>
      <c r="K7" s="1175"/>
      <c r="L7" s="1176"/>
    </row>
    <row r="8" spans="1:12" ht="24.95" customHeight="1" x14ac:dyDescent="0.2">
      <c r="C8" s="5"/>
      <c r="D8" s="5"/>
      <c r="E8" s="5"/>
      <c r="F8" s="5"/>
      <c r="G8" s="5"/>
      <c r="H8" s="5"/>
      <c r="I8" s="5"/>
      <c r="J8" s="5"/>
      <c r="K8" s="5"/>
      <c r="L8" s="20"/>
    </row>
    <row r="9" spans="1:12" ht="24.95" customHeight="1" thickBot="1" x14ac:dyDescent="0.25">
      <c r="C9" s="5"/>
      <c r="D9" s="5"/>
      <c r="E9" s="5"/>
      <c r="F9" s="5"/>
      <c r="G9" s="5"/>
      <c r="H9" s="5"/>
      <c r="I9" s="5"/>
      <c r="J9" s="5"/>
      <c r="K9" s="5"/>
      <c r="L9" s="20"/>
    </row>
    <row r="10" spans="1:12" ht="24.95" customHeight="1" thickTop="1" x14ac:dyDescent="0.2">
      <c r="B10" s="1062" t="s">
        <v>443</v>
      </c>
      <c r="C10" s="1063"/>
      <c r="D10" s="1063"/>
      <c r="E10" s="1063"/>
      <c r="F10" s="1063"/>
      <c r="G10" s="1063"/>
      <c r="H10" s="1063"/>
      <c r="I10" s="1063"/>
      <c r="J10" s="1063"/>
      <c r="K10" s="1063"/>
      <c r="L10" s="26" t="s">
        <v>171</v>
      </c>
    </row>
    <row r="11" spans="1:12" s="55" customFormat="1" ht="24.95" customHeight="1" x14ac:dyDescent="0.2">
      <c r="B11" s="1177"/>
      <c r="C11" s="1179" t="s">
        <v>181</v>
      </c>
      <c r="D11" s="1182" t="s">
        <v>182</v>
      </c>
      <c r="E11" s="1179" t="s">
        <v>307</v>
      </c>
      <c r="F11" s="1060" t="str">
        <f>+CONCATENATE("Укупна улагања у ",'Poc. strana'!$C$19-1,". години")</f>
        <v>Укупна улагања у -1. години</v>
      </c>
      <c r="G11" s="1181"/>
      <c r="H11" s="1181"/>
      <c r="I11" s="1181"/>
      <c r="J11" s="1181"/>
      <c r="K11" s="1064"/>
      <c r="L11" s="1171" t="s">
        <v>308</v>
      </c>
    </row>
    <row r="12" spans="1:12" s="55" customFormat="1" ht="48" customHeight="1" x14ac:dyDescent="0.2">
      <c r="B12" s="1178"/>
      <c r="C12" s="1180"/>
      <c r="D12" s="1180"/>
      <c r="E12" s="1180"/>
      <c r="F12" s="351" t="s">
        <v>151</v>
      </c>
      <c r="G12" s="352" t="s">
        <v>152</v>
      </c>
      <c r="H12" s="352" t="s">
        <v>153</v>
      </c>
      <c r="I12" s="352" t="s">
        <v>154</v>
      </c>
      <c r="J12" s="352" t="s">
        <v>155</v>
      </c>
      <c r="K12" s="353" t="s">
        <v>156</v>
      </c>
      <c r="L12" s="1172"/>
    </row>
    <row r="13" spans="1:12" s="67" customFormat="1" ht="20.25" customHeight="1" x14ac:dyDescent="0.2">
      <c r="B13" s="68"/>
      <c r="C13" s="9" t="s">
        <v>101</v>
      </c>
      <c r="D13" s="9" t="s">
        <v>102</v>
      </c>
      <c r="E13" s="9" t="s">
        <v>103</v>
      </c>
      <c r="F13" s="9" t="s">
        <v>104</v>
      </c>
      <c r="G13" s="9" t="s">
        <v>105</v>
      </c>
      <c r="H13" s="9" t="s">
        <v>106</v>
      </c>
      <c r="I13" s="9" t="s">
        <v>107</v>
      </c>
      <c r="J13" s="9" t="s">
        <v>108</v>
      </c>
      <c r="K13" s="9" t="s">
        <v>109</v>
      </c>
      <c r="L13" s="69" t="s">
        <v>110</v>
      </c>
    </row>
    <row r="14" spans="1:12" s="8" customFormat="1" ht="24.95" customHeight="1" x14ac:dyDescent="0.2">
      <c r="B14" s="70" t="s">
        <v>19</v>
      </c>
      <c r="C14" s="81" t="s">
        <v>157</v>
      </c>
      <c r="D14" s="105"/>
      <c r="E14" s="44">
        <f>+SUM(INDEX(E:E,ROW()+1):INDEX(E:E,ROW(E20)-1))</f>
        <v>0</v>
      </c>
      <c r="F14" s="169">
        <f>+SUM(INDEX(F:F,ROW()+1):INDEX(F:F,ROW(F20)-1))</f>
        <v>0</v>
      </c>
      <c r="G14" s="170">
        <f>+SUM(INDEX(G:G,ROW()+1):INDEX(G:G,ROW(G20)-1))</f>
        <v>0</v>
      </c>
      <c r="H14" s="170">
        <f>+SUM(INDEX(H:H,ROW()+1):INDEX(H:H,ROW(H20)-1))</f>
        <v>0</v>
      </c>
      <c r="I14" s="170">
        <f>+SUM(INDEX(I:I,ROW()+1):INDEX(I:I,ROW(I20)-1))</f>
        <v>0</v>
      </c>
      <c r="J14" s="171">
        <f>+SUM(INDEX(J:J,ROW()+1):INDEX(J:J,ROW(J20)-1))</f>
        <v>0</v>
      </c>
      <c r="K14" s="172">
        <f>+SUM(INDEX(K:K,ROW()+1):INDEX(K:K,ROW(K20)-1))</f>
        <v>0</v>
      </c>
      <c r="L14" s="72">
        <f>+SUM(INDEX(L:L,ROW()+1):INDEX(L:L,ROW(L20)-1))</f>
        <v>0</v>
      </c>
    </row>
    <row r="15" spans="1:12" ht="24.95" customHeight="1" x14ac:dyDescent="0.2">
      <c r="B15" s="180">
        <v>1</v>
      </c>
      <c r="C15" s="181" t="s">
        <v>350</v>
      </c>
      <c r="D15" s="182"/>
      <c r="E15" s="183"/>
      <c r="F15" s="185"/>
      <c r="G15" s="184"/>
      <c r="H15" s="185"/>
      <c r="I15" s="185"/>
      <c r="J15" s="186"/>
      <c r="K15" s="187"/>
      <c r="L15" s="188">
        <f>SUM(F15:K15)</f>
        <v>0</v>
      </c>
    </row>
    <row r="16" spans="1:12" ht="24.95" customHeight="1" x14ac:dyDescent="0.2">
      <c r="B16" s="189" t="s">
        <v>1</v>
      </c>
      <c r="C16" s="190" t="s">
        <v>351</v>
      </c>
      <c r="D16" s="191"/>
      <c r="E16" s="192"/>
      <c r="F16" s="192"/>
      <c r="G16" s="192"/>
      <c r="H16" s="193"/>
      <c r="I16" s="193"/>
      <c r="J16" s="194"/>
      <c r="K16" s="195"/>
      <c r="L16" s="196">
        <f>SUM(F16:K16)</f>
        <v>0</v>
      </c>
    </row>
    <row r="17" spans="2:12" ht="24.95" customHeight="1" x14ac:dyDescent="0.2">
      <c r="B17" s="197">
        <v>3</v>
      </c>
      <c r="C17" s="190" t="s">
        <v>352</v>
      </c>
      <c r="D17" s="191"/>
      <c r="E17" s="192"/>
      <c r="F17" s="192"/>
      <c r="G17" s="192"/>
      <c r="H17" s="193"/>
      <c r="I17" s="193"/>
      <c r="J17" s="194"/>
      <c r="K17" s="195"/>
      <c r="L17" s="196">
        <f>SUM(F17:K17)</f>
        <v>0</v>
      </c>
    </row>
    <row r="18" spans="2:12" ht="24.95" customHeight="1" x14ac:dyDescent="0.2">
      <c r="B18" s="197">
        <v>4</v>
      </c>
      <c r="C18" s="190" t="s">
        <v>353</v>
      </c>
      <c r="D18" s="191"/>
      <c r="E18" s="192"/>
      <c r="F18" s="192"/>
      <c r="G18" s="192"/>
      <c r="H18" s="193"/>
      <c r="I18" s="193"/>
      <c r="J18" s="194"/>
      <c r="K18" s="195"/>
      <c r="L18" s="196">
        <f>SUM(F18:K18)</f>
        <v>0</v>
      </c>
    </row>
    <row r="19" spans="2:12" ht="24.95" customHeight="1" x14ac:dyDescent="0.2">
      <c r="B19" s="198" t="s">
        <v>3</v>
      </c>
      <c r="C19" s="199"/>
      <c r="D19" s="200"/>
      <c r="E19" s="201"/>
      <c r="F19" s="201"/>
      <c r="G19" s="201"/>
      <c r="H19" s="202"/>
      <c r="I19" s="202"/>
      <c r="J19" s="203"/>
      <c r="K19" s="204"/>
      <c r="L19" s="196">
        <f>SUM(F19:K19)</f>
        <v>0</v>
      </c>
    </row>
    <row r="20" spans="2:12" ht="24.95" customHeight="1" x14ac:dyDescent="0.2">
      <c r="B20" s="42" t="s">
        <v>20</v>
      </c>
      <c r="C20" s="10" t="s">
        <v>158</v>
      </c>
      <c r="D20" s="71"/>
      <c r="E20" s="45">
        <f>+SUM(INDEX(E:E,ROW()+1):INDEX(E:E,ROW(E26)-1))</f>
        <v>0</v>
      </c>
      <c r="F20" s="45">
        <f>+SUM(INDEX(F:F,ROW()+1):INDEX(F:F,ROW(F26)-1))</f>
        <v>0</v>
      </c>
      <c r="G20" s="45">
        <f>+SUM(INDEX(G:G,ROW()+1):INDEX(G:G,ROW(G26)-1))</f>
        <v>0</v>
      </c>
      <c r="H20" s="73">
        <f>+SUM(INDEX(H:H,ROW()+1):INDEX(H:H,ROW(H26)-1))</f>
        <v>0</v>
      </c>
      <c r="I20" s="73">
        <f>+SUM(INDEX(I:I,ROW()+1):INDEX(I:I,ROW(I26)-1))</f>
        <v>0</v>
      </c>
      <c r="J20" s="74">
        <f>+SUM(INDEX(J:J,ROW()+1):INDEX(J:J,ROW(J26)-1))</f>
        <v>0</v>
      </c>
      <c r="K20" s="75">
        <f>+SUM(INDEX(K:K,ROW()+1):INDEX(K:K,ROW(K26)-1))</f>
        <v>0</v>
      </c>
      <c r="L20" s="76">
        <f>+SUM(INDEX(L:L,ROW()+1):INDEX(L:L,ROW(L26)-1))</f>
        <v>0</v>
      </c>
    </row>
    <row r="21" spans="2:12" ht="24.95" customHeight="1" x14ac:dyDescent="0.2">
      <c r="B21" s="180">
        <v>6</v>
      </c>
      <c r="C21" s="205" t="s">
        <v>354</v>
      </c>
      <c r="D21" s="206"/>
      <c r="E21" s="207"/>
      <c r="F21" s="207"/>
      <c r="G21" s="207"/>
      <c r="H21" s="208"/>
      <c r="I21" s="208"/>
      <c r="J21" s="209"/>
      <c r="K21" s="210"/>
      <c r="L21" s="188">
        <f>SUM(F21:K21)</f>
        <v>0</v>
      </c>
    </row>
    <row r="22" spans="2:12" ht="24.95" customHeight="1" x14ac:dyDescent="0.2">
      <c r="B22" s="189" t="s">
        <v>5</v>
      </c>
      <c r="C22" s="190" t="s">
        <v>355</v>
      </c>
      <c r="D22" s="191"/>
      <c r="E22" s="192"/>
      <c r="F22" s="192"/>
      <c r="G22" s="192"/>
      <c r="H22" s="193"/>
      <c r="I22" s="193"/>
      <c r="J22" s="194"/>
      <c r="K22" s="195"/>
      <c r="L22" s="196">
        <f>SUM(F22:K22)</f>
        <v>0</v>
      </c>
    </row>
    <row r="23" spans="2:12" ht="24.95" customHeight="1" x14ac:dyDescent="0.2">
      <c r="B23" s="197">
        <v>8</v>
      </c>
      <c r="C23" s="190" t="s">
        <v>158</v>
      </c>
      <c r="D23" s="191"/>
      <c r="E23" s="192"/>
      <c r="F23" s="192"/>
      <c r="G23" s="192"/>
      <c r="H23" s="193"/>
      <c r="I23" s="193"/>
      <c r="J23" s="194"/>
      <c r="K23" s="195"/>
      <c r="L23" s="196">
        <f>SUM(F23:K23)</f>
        <v>0</v>
      </c>
    </row>
    <row r="24" spans="2:12" ht="24.95" customHeight="1" x14ac:dyDescent="0.2">
      <c r="B24" s="197">
        <v>9</v>
      </c>
      <c r="C24" s="199"/>
      <c r="D24" s="200"/>
      <c r="E24" s="201"/>
      <c r="F24" s="201"/>
      <c r="G24" s="201"/>
      <c r="H24" s="202"/>
      <c r="I24" s="202"/>
      <c r="J24" s="203"/>
      <c r="K24" s="204"/>
      <c r="L24" s="196">
        <f>SUM(F24:K24)</f>
        <v>0</v>
      </c>
    </row>
    <row r="25" spans="2:12" ht="24.95" customHeight="1" x14ac:dyDescent="0.2">
      <c r="B25" s="211">
        <v>10</v>
      </c>
      <c r="C25" s="199"/>
      <c r="D25" s="200"/>
      <c r="E25" s="201"/>
      <c r="F25" s="201"/>
      <c r="G25" s="201"/>
      <c r="H25" s="202"/>
      <c r="I25" s="202"/>
      <c r="J25" s="203"/>
      <c r="K25" s="204"/>
      <c r="L25" s="196">
        <f>SUM(F25:K25)</f>
        <v>0</v>
      </c>
    </row>
    <row r="26" spans="2:12" ht="24.95" customHeight="1" x14ac:dyDescent="0.2">
      <c r="B26" s="36" t="s">
        <v>21</v>
      </c>
      <c r="C26" s="71" t="s">
        <v>159</v>
      </c>
      <c r="D26" s="71"/>
      <c r="E26" s="45">
        <f>+SUM(INDEX(E:E,ROW()+1):INDEX(E:E,ROW(E30)-1))</f>
        <v>0</v>
      </c>
      <c r="F26" s="45">
        <f>+SUM(INDEX(F:F,ROW()+1):INDEX(F:F,ROW(F30)-1))</f>
        <v>0</v>
      </c>
      <c r="G26" s="45">
        <f>+SUM(INDEX(G:G,ROW()+1):INDEX(G:G,ROW(G30)-1))</f>
        <v>0</v>
      </c>
      <c r="H26" s="73">
        <f>+SUM(INDEX(H:H,ROW()+1):INDEX(H:H,ROW(H30)-1))</f>
        <v>0</v>
      </c>
      <c r="I26" s="73">
        <f>+SUM(INDEX(I:I,ROW()+1):INDEX(I:I,ROW(I30)-1))</f>
        <v>0</v>
      </c>
      <c r="J26" s="74">
        <f>+SUM(INDEX(J:J,ROW()+1):INDEX(J:J,ROW(J30)-1))</f>
        <v>0</v>
      </c>
      <c r="K26" s="75">
        <f>+SUM(INDEX(K:K,ROW()+1):INDEX(K:K,ROW(K30)-1))</f>
        <v>0</v>
      </c>
      <c r="L26" s="76">
        <f>+SUM(INDEX(L:L,ROW()+1):INDEX(L:L,ROW(L30)-1))</f>
        <v>0</v>
      </c>
    </row>
    <row r="27" spans="2:12" ht="24.95" customHeight="1" x14ac:dyDescent="0.2">
      <c r="B27" s="180">
        <v>11</v>
      </c>
      <c r="C27" s="206" t="s">
        <v>356</v>
      </c>
      <c r="D27" s="206"/>
      <c r="E27" s="207"/>
      <c r="F27" s="208"/>
      <c r="G27" s="208"/>
      <c r="H27" s="208"/>
      <c r="I27" s="208"/>
      <c r="J27" s="209"/>
      <c r="K27" s="210"/>
      <c r="L27" s="188">
        <f>SUM(F27:K27)</f>
        <v>0</v>
      </c>
    </row>
    <row r="28" spans="2:12" ht="24.95" customHeight="1" x14ac:dyDescent="0.2">
      <c r="B28" s="212">
        <v>12</v>
      </c>
      <c r="C28" s="206"/>
      <c r="D28" s="206"/>
      <c r="E28" s="207"/>
      <c r="F28" s="208"/>
      <c r="G28" s="208"/>
      <c r="H28" s="208"/>
      <c r="I28" s="208"/>
      <c r="J28" s="209"/>
      <c r="K28" s="210"/>
      <c r="L28" s="196">
        <f>SUM(F28:K28)</f>
        <v>0</v>
      </c>
    </row>
    <row r="29" spans="2:12" ht="24.95" customHeight="1" x14ac:dyDescent="0.2">
      <c r="B29" s="198" t="s">
        <v>160</v>
      </c>
      <c r="C29" s="200"/>
      <c r="D29" s="200"/>
      <c r="E29" s="201"/>
      <c r="F29" s="202"/>
      <c r="G29" s="202"/>
      <c r="H29" s="202"/>
      <c r="I29" s="202"/>
      <c r="J29" s="203"/>
      <c r="K29" s="204"/>
      <c r="L29" s="196">
        <f>SUM(F29:K29)</f>
        <v>0</v>
      </c>
    </row>
    <row r="30" spans="2:12" ht="24.95" customHeight="1" x14ac:dyDescent="0.2">
      <c r="B30" s="827"/>
      <c r="C30" s="828" t="s">
        <v>161</v>
      </c>
      <c r="D30" s="829"/>
      <c r="E30" s="170">
        <f>+E14+E20+E26</f>
        <v>0</v>
      </c>
      <c r="F30" s="830">
        <f t="shared" ref="F30:L30" si="0">+F14+F20+F26</f>
        <v>0</v>
      </c>
      <c r="G30" s="831">
        <f t="shared" si="0"/>
        <v>0</v>
      </c>
      <c r="H30" s="830">
        <f t="shared" si="0"/>
        <v>0</v>
      </c>
      <c r="I30" s="830">
        <f t="shared" si="0"/>
        <v>0</v>
      </c>
      <c r="J30" s="832">
        <f t="shared" si="0"/>
        <v>0</v>
      </c>
      <c r="K30" s="833">
        <f t="shared" si="0"/>
        <v>0</v>
      </c>
      <c r="L30" s="834">
        <f t="shared" si="0"/>
        <v>0</v>
      </c>
    </row>
    <row r="31" spans="2:12" ht="24.95" customHeight="1" thickBot="1" x14ac:dyDescent="0.25">
      <c r="B31" s="835"/>
      <c r="C31" s="1183" t="s">
        <v>574</v>
      </c>
      <c r="D31" s="1184"/>
      <c r="E31" s="1185"/>
      <c r="F31" s="825">
        <f t="shared" ref="F31:K31" si="1">IF($P30=0,0,F30/$P30)</f>
        <v>0</v>
      </c>
      <c r="G31" s="825">
        <f t="shared" si="1"/>
        <v>0</v>
      </c>
      <c r="H31" s="825">
        <f t="shared" si="1"/>
        <v>0</v>
      </c>
      <c r="I31" s="825">
        <f t="shared" si="1"/>
        <v>0</v>
      </c>
      <c r="J31" s="825">
        <f t="shared" si="1"/>
        <v>0</v>
      </c>
      <c r="K31" s="825">
        <f t="shared" si="1"/>
        <v>0</v>
      </c>
      <c r="L31" s="826">
        <f>SUM(F31:K31)</f>
        <v>0</v>
      </c>
    </row>
    <row r="32" spans="2:12" ht="24.95" customHeight="1" thickTop="1" x14ac:dyDescent="0.2">
      <c r="B32" s="3" t="s">
        <v>247</v>
      </c>
    </row>
    <row r="33" spans="2:12" ht="24.95" customHeight="1" x14ac:dyDescent="0.2">
      <c r="B33" s="3"/>
    </row>
    <row r="34" spans="2:12" ht="24.95" customHeight="1" x14ac:dyDescent="0.2">
      <c r="B34" s="1175" t="s">
        <v>649</v>
      </c>
      <c r="C34" s="1175"/>
      <c r="D34" s="1175"/>
      <c r="E34" s="1175"/>
      <c r="F34" s="1175"/>
      <c r="G34" s="1175"/>
      <c r="H34" s="1175"/>
      <c r="I34" s="1175"/>
      <c r="J34" s="1175"/>
      <c r="K34" s="1175"/>
      <c r="L34" s="1176"/>
    </row>
    <row r="36" spans="2:12" ht="24.95" customHeight="1" thickBot="1" x14ac:dyDescent="0.25"/>
    <row r="37" spans="2:12" ht="24.95" customHeight="1" thickTop="1" x14ac:dyDescent="0.2">
      <c r="B37" s="1062" t="s">
        <v>443</v>
      </c>
      <c r="C37" s="1063"/>
      <c r="D37" s="1063"/>
      <c r="E37" s="1063"/>
      <c r="F37" s="1063"/>
      <c r="G37" s="1063"/>
      <c r="H37" s="1063"/>
      <c r="I37" s="1063"/>
      <c r="J37" s="1063"/>
      <c r="K37" s="1063"/>
      <c r="L37" s="26" t="s">
        <v>171</v>
      </c>
    </row>
    <row r="38" spans="2:12" ht="24.95" customHeight="1" x14ac:dyDescent="0.2">
      <c r="B38" s="1177"/>
      <c r="C38" s="1179" t="s">
        <v>181</v>
      </c>
      <c r="D38" s="1182" t="s">
        <v>182</v>
      </c>
      <c r="E38" s="1179" t="s">
        <v>307</v>
      </c>
      <c r="F38" s="1060" t="str">
        <f>+CONCATENATE("Укупна улагања у ",'Poc. strana'!$C$19-2,". години")</f>
        <v>Укупна улагања у -2. години</v>
      </c>
      <c r="G38" s="1181"/>
      <c r="H38" s="1181"/>
      <c r="I38" s="1181"/>
      <c r="J38" s="1181"/>
      <c r="K38" s="1064"/>
      <c r="L38" s="1171" t="s">
        <v>308</v>
      </c>
    </row>
    <row r="39" spans="2:12" ht="24.95" customHeight="1" x14ac:dyDescent="0.2">
      <c r="B39" s="1178"/>
      <c r="C39" s="1180"/>
      <c r="D39" s="1180"/>
      <c r="E39" s="1180"/>
      <c r="F39" s="351" t="s">
        <v>151</v>
      </c>
      <c r="G39" s="352" t="s">
        <v>152</v>
      </c>
      <c r="H39" s="352" t="s">
        <v>153</v>
      </c>
      <c r="I39" s="352" t="s">
        <v>154</v>
      </c>
      <c r="J39" s="352" t="s">
        <v>155</v>
      </c>
      <c r="K39" s="353" t="s">
        <v>156</v>
      </c>
      <c r="L39" s="1172"/>
    </row>
    <row r="40" spans="2:12" ht="24.95" customHeight="1" x14ac:dyDescent="0.2">
      <c r="B40" s="68"/>
      <c r="C40" s="9" t="s">
        <v>101</v>
      </c>
      <c r="D40" s="9" t="s">
        <v>102</v>
      </c>
      <c r="E40" s="9" t="s">
        <v>103</v>
      </c>
      <c r="F40" s="9" t="s">
        <v>104</v>
      </c>
      <c r="G40" s="9" t="s">
        <v>105</v>
      </c>
      <c r="H40" s="9" t="s">
        <v>106</v>
      </c>
      <c r="I40" s="9" t="s">
        <v>107</v>
      </c>
      <c r="J40" s="9" t="s">
        <v>108</v>
      </c>
      <c r="K40" s="9" t="s">
        <v>109</v>
      </c>
      <c r="L40" s="69" t="s">
        <v>110</v>
      </c>
    </row>
    <row r="41" spans="2:12" ht="24.95" customHeight="1" x14ac:dyDescent="0.2">
      <c r="B41" s="70" t="s">
        <v>19</v>
      </c>
      <c r="C41" s="81" t="s">
        <v>157</v>
      </c>
      <c r="D41" s="105"/>
      <c r="E41" s="44">
        <f>+SUM(INDEX(E:E,ROW()+1):INDEX(E:E,ROW(E47)-1))</f>
        <v>0</v>
      </c>
      <c r="F41" s="169">
        <f>+SUM(INDEX(F:F,ROW()+1):INDEX(F:F,ROW(F47)-1))</f>
        <v>0</v>
      </c>
      <c r="G41" s="170">
        <f>+SUM(INDEX(G:G,ROW()+1):INDEX(G:G,ROW(G47)-1))</f>
        <v>0</v>
      </c>
      <c r="H41" s="170">
        <f>+SUM(INDEX(H:H,ROW()+1):INDEX(H:H,ROW(H47)-1))</f>
        <v>0</v>
      </c>
      <c r="I41" s="170">
        <f>+SUM(INDEX(I:I,ROW()+1):INDEX(I:I,ROW(I47)-1))</f>
        <v>0</v>
      </c>
      <c r="J41" s="171">
        <f>+SUM(INDEX(J:J,ROW()+1):INDEX(J:J,ROW(J47)-1))</f>
        <v>0</v>
      </c>
      <c r="K41" s="172">
        <f>+SUM(INDEX(K:K,ROW()+1):INDEX(K:K,ROW(K47)-1))</f>
        <v>0</v>
      </c>
      <c r="L41" s="72">
        <f>+SUM(INDEX(L:L,ROW()+1):INDEX(L:L,ROW(L47)-1))</f>
        <v>0</v>
      </c>
    </row>
    <row r="42" spans="2:12" ht="24.95" customHeight="1" x14ac:dyDescent="0.2">
      <c r="B42" s="180">
        <v>1</v>
      </c>
      <c r="C42" s="181" t="s">
        <v>350</v>
      </c>
      <c r="D42" s="182"/>
      <c r="E42" s="183"/>
      <c r="F42" s="185"/>
      <c r="G42" s="184"/>
      <c r="H42" s="185"/>
      <c r="I42" s="185"/>
      <c r="J42" s="186"/>
      <c r="K42" s="187"/>
      <c r="L42" s="188">
        <f>SUM(F42:K42)</f>
        <v>0</v>
      </c>
    </row>
    <row r="43" spans="2:12" ht="24.95" customHeight="1" x14ac:dyDescent="0.2">
      <c r="B43" s="189" t="s">
        <v>1</v>
      </c>
      <c r="C43" s="190" t="s">
        <v>351</v>
      </c>
      <c r="D43" s="191"/>
      <c r="E43" s="192"/>
      <c r="F43" s="192"/>
      <c r="G43" s="192"/>
      <c r="H43" s="193"/>
      <c r="I43" s="193"/>
      <c r="J43" s="194"/>
      <c r="K43" s="195"/>
      <c r="L43" s="196">
        <f>SUM(F43:K43)</f>
        <v>0</v>
      </c>
    </row>
    <row r="44" spans="2:12" ht="24.95" customHeight="1" x14ac:dyDescent="0.2">
      <c r="B44" s="197">
        <v>3</v>
      </c>
      <c r="C44" s="190" t="s">
        <v>352</v>
      </c>
      <c r="D44" s="191"/>
      <c r="E44" s="192"/>
      <c r="F44" s="192"/>
      <c r="G44" s="192"/>
      <c r="H44" s="193"/>
      <c r="I44" s="193"/>
      <c r="J44" s="194"/>
      <c r="K44" s="195"/>
      <c r="L44" s="196">
        <f>SUM(F44:K44)</f>
        <v>0</v>
      </c>
    </row>
    <row r="45" spans="2:12" ht="24.95" customHeight="1" x14ac:dyDescent="0.2">
      <c r="B45" s="197">
        <v>4</v>
      </c>
      <c r="C45" s="190" t="s">
        <v>353</v>
      </c>
      <c r="D45" s="191"/>
      <c r="E45" s="192"/>
      <c r="F45" s="192"/>
      <c r="G45" s="192"/>
      <c r="H45" s="193"/>
      <c r="I45" s="193"/>
      <c r="J45" s="194"/>
      <c r="K45" s="195"/>
      <c r="L45" s="196">
        <f>SUM(F45:K45)</f>
        <v>0</v>
      </c>
    </row>
    <row r="46" spans="2:12" ht="24.95" customHeight="1" x14ac:dyDescent="0.2">
      <c r="B46" s="198" t="s">
        <v>3</v>
      </c>
      <c r="C46" s="199"/>
      <c r="D46" s="200"/>
      <c r="E46" s="201"/>
      <c r="F46" s="201"/>
      <c r="G46" s="201"/>
      <c r="H46" s="202"/>
      <c r="I46" s="202"/>
      <c r="J46" s="203"/>
      <c r="K46" s="204"/>
      <c r="L46" s="196">
        <f>SUM(F46:K46)</f>
        <v>0</v>
      </c>
    </row>
    <row r="47" spans="2:12" ht="24.95" customHeight="1" x14ac:dyDescent="0.2">
      <c r="B47" s="42" t="s">
        <v>20</v>
      </c>
      <c r="C47" s="10" t="s">
        <v>158</v>
      </c>
      <c r="D47" s="71"/>
      <c r="E47" s="45">
        <f>+SUM(INDEX(E:E,ROW()+1):INDEX(E:E,ROW(E53)-1))</f>
        <v>0</v>
      </c>
      <c r="F47" s="45">
        <f>+SUM(INDEX(F:F,ROW()+1):INDEX(F:F,ROW(F53)-1))</f>
        <v>0</v>
      </c>
      <c r="G47" s="45">
        <f>+SUM(INDEX(G:G,ROW()+1):INDEX(G:G,ROW(G53)-1))</f>
        <v>0</v>
      </c>
      <c r="H47" s="73">
        <f>+SUM(INDEX(H:H,ROW()+1):INDEX(H:H,ROW(H53)-1))</f>
        <v>0</v>
      </c>
      <c r="I47" s="73">
        <f>+SUM(INDEX(I:I,ROW()+1):INDEX(I:I,ROW(I53)-1))</f>
        <v>0</v>
      </c>
      <c r="J47" s="74">
        <f>+SUM(INDEX(J:J,ROW()+1):INDEX(J:J,ROW(J53)-1))</f>
        <v>0</v>
      </c>
      <c r="K47" s="75">
        <f>+SUM(INDEX(K:K,ROW()+1):INDEX(K:K,ROW(K53)-1))</f>
        <v>0</v>
      </c>
      <c r="L47" s="76">
        <f>+SUM(INDEX(L:L,ROW()+1):INDEX(L:L,ROW(L53)-1))</f>
        <v>0</v>
      </c>
    </row>
    <row r="48" spans="2:12" ht="24.95" customHeight="1" x14ac:dyDescent="0.2">
      <c r="B48" s="180">
        <v>6</v>
      </c>
      <c r="C48" s="205" t="s">
        <v>354</v>
      </c>
      <c r="D48" s="206"/>
      <c r="E48" s="207"/>
      <c r="F48" s="207"/>
      <c r="G48" s="207"/>
      <c r="H48" s="208"/>
      <c r="I48" s="208"/>
      <c r="J48" s="209"/>
      <c r="K48" s="210"/>
      <c r="L48" s="188">
        <f>SUM(F48:K48)</f>
        <v>0</v>
      </c>
    </row>
    <row r="49" spans="2:12" ht="24.95" customHeight="1" x14ac:dyDescent="0.2">
      <c r="B49" s="189" t="s">
        <v>5</v>
      </c>
      <c r="C49" s="190" t="s">
        <v>355</v>
      </c>
      <c r="D49" s="191"/>
      <c r="E49" s="192"/>
      <c r="F49" s="192"/>
      <c r="G49" s="192"/>
      <c r="H49" s="193"/>
      <c r="I49" s="193"/>
      <c r="J49" s="194"/>
      <c r="K49" s="195"/>
      <c r="L49" s="196">
        <f>SUM(F49:K49)</f>
        <v>0</v>
      </c>
    </row>
    <row r="50" spans="2:12" ht="24.95" customHeight="1" x14ac:dyDescent="0.2">
      <c r="B50" s="197">
        <v>8</v>
      </c>
      <c r="C50" s="190" t="s">
        <v>158</v>
      </c>
      <c r="D50" s="191"/>
      <c r="E50" s="192"/>
      <c r="F50" s="192"/>
      <c r="G50" s="192"/>
      <c r="H50" s="193"/>
      <c r="I50" s="193"/>
      <c r="J50" s="194"/>
      <c r="K50" s="195"/>
      <c r="L50" s="196">
        <f>SUM(F50:K50)</f>
        <v>0</v>
      </c>
    </row>
    <row r="51" spans="2:12" ht="24.95" customHeight="1" x14ac:dyDescent="0.2">
      <c r="B51" s="197">
        <v>9</v>
      </c>
      <c r="C51" s="199"/>
      <c r="D51" s="200"/>
      <c r="E51" s="201"/>
      <c r="F51" s="201"/>
      <c r="G51" s="201"/>
      <c r="H51" s="202"/>
      <c r="I51" s="202"/>
      <c r="J51" s="203"/>
      <c r="K51" s="204"/>
      <c r="L51" s="196">
        <f>SUM(F51:K51)</f>
        <v>0</v>
      </c>
    </row>
    <row r="52" spans="2:12" ht="24.95" customHeight="1" x14ac:dyDescent="0.2">
      <c r="B52" s="211">
        <v>10</v>
      </c>
      <c r="C52" s="199"/>
      <c r="D52" s="200"/>
      <c r="E52" s="201"/>
      <c r="F52" s="201"/>
      <c r="G52" s="201"/>
      <c r="H52" s="202"/>
      <c r="I52" s="202"/>
      <c r="J52" s="203"/>
      <c r="K52" s="204"/>
      <c r="L52" s="196">
        <f>SUM(F52:K52)</f>
        <v>0</v>
      </c>
    </row>
    <row r="53" spans="2:12" ht="24.95" customHeight="1" x14ac:dyDescent="0.2">
      <c r="B53" s="36" t="s">
        <v>21</v>
      </c>
      <c r="C53" s="71" t="s">
        <v>159</v>
      </c>
      <c r="D53" s="71"/>
      <c r="E53" s="45">
        <f>+SUM(INDEX(E:E,ROW()+1):INDEX(E:E,ROW(E57)-1))</f>
        <v>0</v>
      </c>
      <c r="F53" s="45">
        <f>+SUM(INDEX(F:F,ROW()+1):INDEX(F:F,ROW(F57)-1))</f>
        <v>0</v>
      </c>
      <c r="G53" s="45">
        <f>+SUM(INDEX(G:G,ROW()+1):INDEX(G:G,ROW(G57)-1))</f>
        <v>0</v>
      </c>
      <c r="H53" s="73">
        <f>+SUM(INDEX(H:H,ROW()+1):INDEX(H:H,ROW(H57)-1))</f>
        <v>0</v>
      </c>
      <c r="I53" s="73">
        <f>+SUM(INDEX(I:I,ROW()+1):INDEX(I:I,ROW(I57)-1))</f>
        <v>0</v>
      </c>
      <c r="J53" s="74">
        <f>+SUM(INDEX(J:J,ROW()+1):INDEX(J:J,ROW(J57)-1))</f>
        <v>0</v>
      </c>
      <c r="K53" s="75">
        <f>+SUM(INDEX(K:K,ROW()+1):INDEX(K:K,ROW(K57)-1))</f>
        <v>0</v>
      </c>
      <c r="L53" s="76">
        <f>+SUM(INDEX(L:L,ROW()+1):INDEX(L:L,ROW(L57)-1))</f>
        <v>0</v>
      </c>
    </row>
    <row r="54" spans="2:12" ht="24.95" customHeight="1" x14ac:dyDescent="0.2">
      <c r="B54" s="180">
        <v>11</v>
      </c>
      <c r="C54" s="206" t="s">
        <v>356</v>
      </c>
      <c r="D54" s="206"/>
      <c r="E54" s="207"/>
      <c r="F54" s="208"/>
      <c r="G54" s="208"/>
      <c r="H54" s="208"/>
      <c r="I54" s="208"/>
      <c r="J54" s="209"/>
      <c r="K54" s="210"/>
      <c r="L54" s="188">
        <f>SUM(F54:K54)</f>
        <v>0</v>
      </c>
    </row>
    <row r="55" spans="2:12" ht="24.95" customHeight="1" x14ac:dyDescent="0.2">
      <c r="B55" s="212">
        <v>12</v>
      </c>
      <c r="C55" s="206"/>
      <c r="D55" s="206"/>
      <c r="E55" s="207"/>
      <c r="F55" s="208"/>
      <c r="G55" s="208"/>
      <c r="H55" s="208"/>
      <c r="I55" s="208"/>
      <c r="J55" s="209"/>
      <c r="K55" s="210"/>
      <c r="L55" s="196">
        <f>SUM(F55:K55)</f>
        <v>0</v>
      </c>
    </row>
    <row r="56" spans="2:12" ht="24.95" customHeight="1" x14ac:dyDescent="0.2">
      <c r="B56" s="198" t="s">
        <v>160</v>
      </c>
      <c r="C56" s="200"/>
      <c r="D56" s="200"/>
      <c r="E56" s="201"/>
      <c r="F56" s="202"/>
      <c r="G56" s="202"/>
      <c r="H56" s="202"/>
      <c r="I56" s="202"/>
      <c r="J56" s="203"/>
      <c r="K56" s="204"/>
      <c r="L56" s="196">
        <f>SUM(F56:K56)</f>
        <v>0</v>
      </c>
    </row>
    <row r="57" spans="2:12" ht="24.95" customHeight="1" x14ac:dyDescent="0.2">
      <c r="B57" s="827"/>
      <c r="C57" s="828" t="s">
        <v>161</v>
      </c>
      <c r="D57" s="829"/>
      <c r="E57" s="170">
        <f>+E41+E47+E53</f>
        <v>0</v>
      </c>
      <c r="F57" s="830">
        <f t="shared" ref="F57:L57" si="2">+F41+F47+F53</f>
        <v>0</v>
      </c>
      <c r="G57" s="831">
        <f t="shared" si="2"/>
        <v>0</v>
      </c>
      <c r="H57" s="830">
        <f t="shared" si="2"/>
        <v>0</v>
      </c>
      <c r="I57" s="830">
        <f t="shared" si="2"/>
        <v>0</v>
      </c>
      <c r="J57" s="832">
        <f t="shared" si="2"/>
        <v>0</v>
      </c>
      <c r="K57" s="833">
        <f t="shared" si="2"/>
        <v>0</v>
      </c>
      <c r="L57" s="834">
        <f t="shared" si="2"/>
        <v>0</v>
      </c>
    </row>
    <row r="58" spans="2:12" ht="24.95" customHeight="1" thickBot="1" x14ac:dyDescent="0.25">
      <c r="B58" s="835"/>
      <c r="C58" s="1183" t="s">
        <v>574</v>
      </c>
      <c r="D58" s="1184"/>
      <c r="E58" s="1185"/>
      <c r="F58" s="825">
        <f t="shared" ref="F58:K58" si="3">IF($P57=0,0,F57/$P57)</f>
        <v>0</v>
      </c>
      <c r="G58" s="825">
        <f t="shared" si="3"/>
        <v>0</v>
      </c>
      <c r="H58" s="825">
        <f t="shared" si="3"/>
        <v>0</v>
      </c>
      <c r="I58" s="825">
        <f t="shared" si="3"/>
        <v>0</v>
      </c>
      <c r="J58" s="825">
        <f t="shared" si="3"/>
        <v>0</v>
      </c>
      <c r="K58" s="825">
        <f t="shared" si="3"/>
        <v>0</v>
      </c>
      <c r="L58" s="826">
        <f>SUM(F58:K58)</f>
        <v>0</v>
      </c>
    </row>
    <row r="59" spans="2:12" ht="24.95" customHeight="1" thickTop="1" x14ac:dyDescent="0.2">
      <c r="B59" s="3" t="s">
        <v>247</v>
      </c>
    </row>
  </sheetData>
  <sheetProtection formatCells="0" formatColumns="0" formatRows="0" insertColumns="0" selectLockedCells="1"/>
  <mergeCells count="18">
    <mergeCell ref="C31:E31"/>
    <mergeCell ref="B7:L7"/>
    <mergeCell ref="B10:K10"/>
    <mergeCell ref="B11:B12"/>
    <mergeCell ref="C11:C12"/>
    <mergeCell ref="D11:D12"/>
    <mergeCell ref="E11:E12"/>
    <mergeCell ref="F11:K11"/>
    <mergeCell ref="L11:L12"/>
    <mergeCell ref="L38:L39"/>
    <mergeCell ref="C58:E58"/>
    <mergeCell ref="B34:L34"/>
    <mergeCell ref="B37:K37"/>
    <mergeCell ref="B38:B39"/>
    <mergeCell ref="C38:C39"/>
    <mergeCell ref="D38:D39"/>
    <mergeCell ref="E38:E39"/>
    <mergeCell ref="F38:K38"/>
  </mergeCells>
  <phoneticPr fontId="2" type="noConversion"/>
  <printOptions horizontalCentered="1"/>
  <pageMargins left="0.23622047244094491" right="0.23622047244094491" top="0.51181102362204722" bottom="0.51181102362204722" header="0.23622047244094491" footer="0.23622047244094491"/>
  <pageSetup paperSize="9" scale="32" orientation="landscape" r:id="rId1"/>
  <headerFooter alignWithMargins="0">
    <oddFooter>&amp;RСтрана &amp;P од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B1509-10BA-4369-BBC9-52FC6302EC73}">
  <sheetPr codeName="Sheet19">
    <pageSetUpPr fitToPage="1"/>
  </sheetPr>
  <dimension ref="A1:L18"/>
  <sheetViews>
    <sheetView showGridLines="0" showZeros="0" zoomScaleNormal="100" workbookViewId="0"/>
  </sheetViews>
  <sheetFormatPr defaultRowHeight="12.75" x14ac:dyDescent="0.2"/>
  <cols>
    <col min="1" max="1" width="9.140625" style="4"/>
    <col min="2" max="2" width="6.28515625" style="8" customWidth="1"/>
    <col min="3" max="3" width="41.85546875" style="4" customWidth="1"/>
    <col min="4" max="6" width="15.7109375" style="4" customWidth="1"/>
    <col min="7" max="8" width="17.140625" style="4" customWidth="1"/>
    <col min="9" max="16384" width="9.140625" style="4"/>
  </cols>
  <sheetData>
    <row r="1" spans="1:12" x14ac:dyDescent="0.2">
      <c r="A1"/>
      <c r="B1"/>
      <c r="C1"/>
      <c r="D1" s="5"/>
    </row>
    <row r="2" spans="1:12" x14ac:dyDescent="0.2">
      <c r="A2"/>
      <c r="B2"/>
      <c r="C2"/>
      <c r="D2" s="21"/>
    </row>
    <row r="3" spans="1:12" x14ac:dyDescent="0.2">
      <c r="A3"/>
      <c r="B3"/>
      <c r="C3"/>
      <c r="D3" s="87"/>
    </row>
    <row r="4" spans="1:12" x14ac:dyDescent="0.2">
      <c r="A4"/>
      <c r="B4"/>
      <c r="C4"/>
      <c r="D4" s="87"/>
    </row>
    <row r="5" spans="1:12" x14ac:dyDescent="0.2">
      <c r="C5" s="5"/>
      <c r="D5" s="5"/>
    </row>
    <row r="6" spans="1:12" x14ac:dyDescent="0.2">
      <c r="C6" s="5"/>
      <c r="D6" s="5"/>
    </row>
    <row r="7" spans="1:12" x14ac:dyDescent="0.2">
      <c r="B7" s="1039" t="s">
        <v>575</v>
      </c>
      <c r="C7" s="1039"/>
      <c r="D7" s="1039"/>
      <c r="E7" s="1039"/>
      <c r="F7" s="1039"/>
      <c r="G7" s="1"/>
      <c r="H7" s="1"/>
      <c r="I7" s="1"/>
      <c r="J7" s="1"/>
      <c r="K7" s="1"/>
      <c r="L7" s="1"/>
    </row>
    <row r="9" spans="1:12" ht="13.5" thickBot="1" x14ac:dyDescent="0.25">
      <c r="F9" s="88" t="s">
        <v>171</v>
      </c>
    </row>
    <row r="10" spans="1:12" s="78" customFormat="1" ht="26.25" thickTop="1" x14ac:dyDescent="0.2">
      <c r="B10" s="56" t="s">
        <v>14</v>
      </c>
      <c r="C10" s="79" t="s">
        <v>76</v>
      </c>
      <c r="D10" s="466" t="str">
        <f>CONCATENATE("Остварење ",'Poc. strana'!$C$19-2)</f>
        <v>Остварење -2</v>
      </c>
      <c r="E10" s="466" t="str">
        <f>CONCATENATE("Остварење ",'Poc. strana'!$C$19-1)</f>
        <v>Остварење -1</v>
      </c>
      <c r="F10" s="467">
        <f>+'Poc. strana'!$C$19</f>
        <v>0</v>
      </c>
    </row>
    <row r="11" spans="1:12" ht="24.75" customHeight="1" x14ac:dyDescent="0.2">
      <c r="B11" s="23" t="s">
        <v>0</v>
      </c>
      <c r="C11" s="10" t="s">
        <v>170</v>
      </c>
      <c r="D11" s="74">
        <f>SUM(D12:D13)</f>
        <v>0</v>
      </c>
      <c r="E11" s="74">
        <f>SUM(E12:E13)</f>
        <v>0</v>
      </c>
      <c r="F11" s="462">
        <f>SUM(F12:F13)</f>
        <v>0</v>
      </c>
    </row>
    <row r="12" spans="1:12" ht="24.75" customHeight="1" x14ac:dyDescent="0.2">
      <c r="B12" s="25" t="s">
        <v>46</v>
      </c>
      <c r="C12" s="24" t="s">
        <v>185</v>
      </c>
      <c r="D12" s="209"/>
      <c r="E12" s="209"/>
      <c r="F12" s="463"/>
    </row>
    <row r="13" spans="1:12" ht="24.75" customHeight="1" x14ac:dyDescent="0.2">
      <c r="B13" s="22" t="s">
        <v>47</v>
      </c>
      <c r="C13" s="80" t="s">
        <v>184</v>
      </c>
      <c r="D13" s="203"/>
      <c r="E13" s="203"/>
      <c r="F13" s="464"/>
    </row>
    <row r="14" spans="1:12" ht="24.75" customHeight="1" thickBot="1" x14ac:dyDescent="0.25">
      <c r="B14" s="47" t="s">
        <v>1</v>
      </c>
      <c r="C14" s="46" t="s">
        <v>544</v>
      </c>
      <c r="D14" s="266"/>
      <c r="E14" s="266"/>
      <c r="F14" s="465"/>
    </row>
    <row r="15" spans="1:12" ht="25.5" customHeight="1" thickTop="1" x14ac:dyDescent="0.2"/>
    <row r="16" spans="1:12" x14ac:dyDescent="0.2">
      <c r="E16"/>
      <c r="F16"/>
      <c r="G16"/>
      <c r="H16"/>
    </row>
    <row r="17" spans="2:8" ht="29.25" customHeight="1" x14ac:dyDescent="0.2">
      <c r="E17"/>
      <c r="F17"/>
      <c r="G17"/>
      <c r="H17"/>
    </row>
    <row r="18" spans="2:8" x14ac:dyDescent="0.2">
      <c r="B18" s="4"/>
      <c r="E18"/>
      <c r="F18"/>
      <c r="G18"/>
      <c r="H18"/>
    </row>
  </sheetData>
  <sheetProtection formatCells="0" formatColumns="0" insertRows="0" selectLockedCells="1"/>
  <mergeCells count="1">
    <mergeCell ref="B7:F7"/>
  </mergeCells>
  <phoneticPr fontId="2" type="noConversion"/>
  <printOptions horizontalCentered="1"/>
  <pageMargins left="0.25" right="0.25" top="0.5" bottom="0.5" header="0.25" footer="0.22"/>
  <pageSetup paperSize="9" orientation="landscape" r:id="rId1"/>
  <headerFooter alignWithMargins="0">
    <oddFooter>&amp;RСтрана &amp;P од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47F97-7BD3-4EED-9432-D2841B811735}">
  <dimension ref="A1:G29"/>
  <sheetViews>
    <sheetView showGridLines="0" zoomScaleNormal="100" workbookViewId="0"/>
  </sheetViews>
  <sheetFormatPr defaultRowHeight="12.75" x14ac:dyDescent="0.2"/>
  <cols>
    <col min="2" max="2" width="5.85546875" customWidth="1"/>
    <col min="3" max="3" width="9.28515625" customWidth="1"/>
    <col min="4" max="4" width="58.42578125" customWidth="1"/>
    <col min="5" max="5" width="19" customWidth="1"/>
    <col min="6" max="6" width="21.7109375" customWidth="1"/>
  </cols>
  <sheetData>
    <row r="1" spans="1:7" x14ac:dyDescent="0.2">
      <c r="E1" s="849"/>
      <c r="F1" s="848"/>
      <c r="G1" s="849"/>
    </row>
    <row r="2" spans="1:7" x14ac:dyDescent="0.2">
      <c r="A2" s="849"/>
      <c r="B2" s="848"/>
      <c r="C2" s="848"/>
      <c r="D2" s="849"/>
      <c r="E2" s="849"/>
      <c r="F2" s="848"/>
      <c r="G2" s="849"/>
    </row>
    <row r="3" spans="1:7" x14ac:dyDescent="0.2">
      <c r="A3" s="849"/>
      <c r="B3" s="848"/>
      <c r="C3" s="848"/>
      <c r="D3" s="849"/>
      <c r="E3" s="849"/>
      <c r="F3" s="848"/>
      <c r="G3" s="849"/>
    </row>
    <row r="4" spans="1:7" x14ac:dyDescent="0.2">
      <c r="A4" s="849"/>
      <c r="B4" s="848"/>
      <c r="C4" s="848"/>
      <c r="D4" s="849"/>
      <c r="E4" s="849"/>
      <c r="F4" s="848"/>
      <c r="G4" s="849"/>
    </row>
    <row r="5" spans="1:7" x14ac:dyDescent="0.2">
      <c r="A5" s="849"/>
      <c r="B5" s="848"/>
      <c r="C5" s="848"/>
      <c r="D5" s="849"/>
      <c r="E5" s="849"/>
      <c r="F5" s="848"/>
      <c r="G5" s="849"/>
    </row>
    <row r="6" spans="1:7" x14ac:dyDescent="0.2">
      <c r="A6" s="849"/>
      <c r="B6" s="848"/>
      <c r="C6" s="848"/>
      <c r="D6" s="849"/>
      <c r="E6" s="849"/>
      <c r="F6" s="848"/>
      <c r="G6" s="849"/>
    </row>
    <row r="7" spans="1:7" x14ac:dyDescent="0.2">
      <c r="A7" s="849"/>
      <c r="B7" s="1026" t="s">
        <v>585</v>
      </c>
      <c r="C7" s="1026"/>
      <c r="D7" s="1026"/>
      <c r="E7" s="1026"/>
      <c r="F7" s="1026"/>
      <c r="G7" s="849"/>
    </row>
    <row r="8" spans="1:7" x14ac:dyDescent="0.2">
      <c r="A8" s="849"/>
      <c r="B8" s="848"/>
      <c r="C8" s="848"/>
      <c r="D8" s="849"/>
      <c r="E8" s="849"/>
      <c r="F8" s="848"/>
      <c r="G8" s="849"/>
    </row>
    <row r="9" spans="1:7" ht="13.5" thickBot="1" x14ac:dyDescent="0.25">
      <c r="A9" s="849"/>
      <c r="B9" s="848"/>
      <c r="C9" s="848"/>
      <c r="D9" s="849"/>
      <c r="E9" s="849"/>
      <c r="F9" s="848"/>
      <c r="G9" s="849"/>
    </row>
    <row r="10" spans="1:7" ht="13.5" thickTop="1" x14ac:dyDescent="0.2">
      <c r="A10" s="849"/>
      <c r="B10" s="1027" t="s">
        <v>14</v>
      </c>
      <c r="C10" s="1029" t="s">
        <v>586</v>
      </c>
      <c r="D10" s="1030"/>
      <c r="E10" s="1033" t="s">
        <v>587</v>
      </c>
      <c r="F10" s="1035" t="s">
        <v>588</v>
      </c>
      <c r="G10" s="849"/>
    </row>
    <row r="11" spans="1:7" x14ac:dyDescent="0.2">
      <c r="A11" s="849"/>
      <c r="B11" s="1028"/>
      <c r="C11" s="1031"/>
      <c r="D11" s="1032"/>
      <c r="E11" s="1034"/>
      <c r="F11" s="1036"/>
      <c r="G11" s="849"/>
    </row>
    <row r="12" spans="1:7" ht="24" customHeight="1" x14ac:dyDescent="0.2">
      <c r="A12" s="849"/>
      <c r="B12" s="850">
        <v>1</v>
      </c>
      <c r="C12" s="851" t="s">
        <v>604</v>
      </c>
      <c r="D12" s="852" t="s">
        <v>589</v>
      </c>
      <c r="E12" s="851" t="s">
        <v>621</v>
      </c>
      <c r="F12" s="853" t="s">
        <v>590</v>
      </c>
      <c r="G12" s="849"/>
    </row>
    <row r="13" spans="1:7" ht="35.25" customHeight="1" x14ac:dyDescent="0.2">
      <c r="A13" s="849"/>
      <c r="B13" s="854">
        <v>2</v>
      </c>
      <c r="C13" s="855" t="s">
        <v>605</v>
      </c>
      <c r="D13" s="856" t="s">
        <v>591</v>
      </c>
      <c r="E13" s="851" t="s">
        <v>621</v>
      </c>
      <c r="F13" s="857" t="s">
        <v>590</v>
      </c>
      <c r="G13" s="849"/>
    </row>
    <row r="14" spans="1:7" ht="24" customHeight="1" x14ac:dyDescent="0.2">
      <c r="A14" s="849"/>
      <c r="B14" s="854">
        <v>3</v>
      </c>
      <c r="C14" s="855" t="s">
        <v>606</v>
      </c>
      <c r="D14" s="856" t="s">
        <v>592</v>
      </c>
      <c r="E14" s="851" t="s">
        <v>621</v>
      </c>
      <c r="F14" s="857" t="s">
        <v>590</v>
      </c>
      <c r="G14" s="849"/>
    </row>
    <row r="15" spans="1:7" ht="23.25" customHeight="1" x14ac:dyDescent="0.2">
      <c r="A15" s="849"/>
      <c r="B15" s="854">
        <v>4</v>
      </c>
      <c r="C15" s="855" t="s">
        <v>607</v>
      </c>
      <c r="D15" s="856" t="s">
        <v>593</v>
      </c>
      <c r="E15" s="851" t="s">
        <v>621</v>
      </c>
      <c r="F15" s="857" t="s">
        <v>590</v>
      </c>
      <c r="G15" s="849"/>
    </row>
    <row r="16" spans="1:7" ht="24" customHeight="1" x14ac:dyDescent="0.2">
      <c r="A16" s="849"/>
      <c r="B16" s="854">
        <v>5</v>
      </c>
      <c r="C16" s="855" t="s">
        <v>608</v>
      </c>
      <c r="D16" s="856" t="s">
        <v>594</v>
      </c>
      <c r="E16" s="851" t="s">
        <v>621</v>
      </c>
      <c r="F16" s="857" t="s">
        <v>590</v>
      </c>
      <c r="G16" s="849"/>
    </row>
    <row r="17" spans="1:7" ht="24" customHeight="1" x14ac:dyDescent="0.2">
      <c r="A17" s="849"/>
      <c r="B17" s="854">
        <v>6</v>
      </c>
      <c r="C17" s="855" t="s">
        <v>609</v>
      </c>
      <c r="D17" s="858" t="s">
        <v>595</v>
      </c>
      <c r="E17" s="851" t="s">
        <v>621</v>
      </c>
      <c r="F17" s="857" t="s">
        <v>590</v>
      </c>
      <c r="G17" s="849"/>
    </row>
    <row r="18" spans="1:7" ht="24.75" customHeight="1" x14ac:dyDescent="0.2">
      <c r="A18" s="849"/>
      <c r="B18" s="859" t="s">
        <v>610</v>
      </c>
      <c r="C18" s="855" t="s">
        <v>611</v>
      </c>
      <c r="D18" s="858" t="s">
        <v>596</v>
      </c>
      <c r="E18" s="851" t="s">
        <v>621</v>
      </c>
      <c r="F18" s="857" t="s">
        <v>590</v>
      </c>
      <c r="G18" s="849"/>
    </row>
    <row r="19" spans="1:7" ht="24" customHeight="1" x14ac:dyDescent="0.2">
      <c r="A19" s="849"/>
      <c r="B19" s="859" t="s">
        <v>5</v>
      </c>
      <c r="C19" s="855" t="s">
        <v>612</v>
      </c>
      <c r="D19" s="858" t="s">
        <v>613</v>
      </c>
      <c r="E19" s="851" t="s">
        <v>621</v>
      </c>
      <c r="F19" s="857" t="s">
        <v>590</v>
      </c>
      <c r="G19" s="849"/>
    </row>
    <row r="20" spans="1:7" ht="24" customHeight="1" x14ac:dyDescent="0.2">
      <c r="A20" s="849"/>
      <c r="B20" s="859" t="s">
        <v>69</v>
      </c>
      <c r="C20" s="855" t="s">
        <v>614</v>
      </c>
      <c r="D20" s="858" t="s">
        <v>597</v>
      </c>
      <c r="E20" s="851" t="s">
        <v>621</v>
      </c>
      <c r="F20" s="857" t="s">
        <v>590</v>
      </c>
      <c r="G20" s="849"/>
    </row>
    <row r="21" spans="1:7" ht="24" customHeight="1" x14ac:dyDescent="0.2">
      <c r="A21" s="849"/>
      <c r="B21" s="854">
        <v>9</v>
      </c>
      <c r="C21" s="855" t="s">
        <v>615</v>
      </c>
      <c r="D21" s="858" t="s">
        <v>598</v>
      </c>
      <c r="E21" s="851" t="s">
        <v>621</v>
      </c>
      <c r="F21" s="857" t="s">
        <v>590</v>
      </c>
      <c r="G21" s="849"/>
    </row>
    <row r="22" spans="1:7" ht="24" customHeight="1" x14ac:dyDescent="0.2">
      <c r="A22" s="849"/>
      <c r="B22" s="854">
        <v>10</v>
      </c>
      <c r="C22" s="855" t="s">
        <v>616</v>
      </c>
      <c r="D22" s="858" t="s">
        <v>599</v>
      </c>
      <c r="E22" s="851" t="s">
        <v>621</v>
      </c>
      <c r="F22" s="857" t="s">
        <v>590</v>
      </c>
      <c r="G22" s="849"/>
    </row>
    <row r="23" spans="1:7" ht="24" customHeight="1" x14ac:dyDescent="0.2">
      <c r="A23" s="849"/>
      <c r="B23" s="854" t="s">
        <v>684</v>
      </c>
      <c r="C23" s="855" t="s">
        <v>685</v>
      </c>
      <c r="D23" s="858" t="s">
        <v>686</v>
      </c>
      <c r="E23" s="851" t="s">
        <v>621</v>
      </c>
      <c r="F23" s="857" t="s">
        <v>590</v>
      </c>
      <c r="G23" s="849"/>
    </row>
    <row r="24" spans="1:7" ht="24" customHeight="1" x14ac:dyDescent="0.2">
      <c r="A24" s="849"/>
      <c r="B24" s="854">
        <v>11</v>
      </c>
      <c r="C24" s="855" t="s">
        <v>617</v>
      </c>
      <c r="D24" s="858" t="s">
        <v>600</v>
      </c>
      <c r="E24" s="851" t="s">
        <v>621</v>
      </c>
      <c r="F24" s="857" t="s">
        <v>590</v>
      </c>
      <c r="G24" s="849"/>
    </row>
    <row r="25" spans="1:7" ht="24" customHeight="1" x14ac:dyDescent="0.2">
      <c r="A25" s="849"/>
      <c r="B25" s="860">
        <v>12</v>
      </c>
      <c r="C25" s="861" t="s">
        <v>618</v>
      </c>
      <c r="D25" s="856" t="s">
        <v>601</v>
      </c>
      <c r="E25" s="851" t="s">
        <v>621</v>
      </c>
      <c r="F25" s="857" t="s">
        <v>590</v>
      </c>
      <c r="G25" s="849"/>
    </row>
    <row r="26" spans="1:7" ht="24" customHeight="1" x14ac:dyDescent="0.2">
      <c r="A26" s="849"/>
      <c r="B26" s="854" t="s">
        <v>602</v>
      </c>
      <c r="C26" s="855" t="s">
        <v>619</v>
      </c>
      <c r="D26" s="856" t="s">
        <v>690</v>
      </c>
      <c r="E26" s="851" t="s">
        <v>621</v>
      </c>
      <c r="F26" s="857" t="s">
        <v>590</v>
      </c>
      <c r="G26" s="849"/>
    </row>
    <row r="27" spans="1:7" ht="24" customHeight="1" x14ac:dyDescent="0.2">
      <c r="A27" s="849"/>
      <c r="B27" s="854" t="s">
        <v>691</v>
      </c>
      <c r="C27" s="855" t="s">
        <v>692</v>
      </c>
      <c r="D27" s="856" t="s">
        <v>693</v>
      </c>
      <c r="E27" s="851" t="s">
        <v>621</v>
      </c>
      <c r="F27" s="857" t="s">
        <v>590</v>
      </c>
      <c r="G27" s="849"/>
    </row>
    <row r="28" spans="1:7" ht="24" customHeight="1" thickBot="1" x14ac:dyDescent="0.25">
      <c r="A28" s="862"/>
      <c r="B28" s="863">
        <v>13</v>
      </c>
      <c r="C28" s="864" t="s">
        <v>620</v>
      </c>
      <c r="D28" s="865" t="s">
        <v>603</v>
      </c>
      <c r="E28" s="867" t="s">
        <v>621</v>
      </c>
      <c r="F28" s="866" t="s">
        <v>590</v>
      </c>
      <c r="G28" s="862"/>
    </row>
    <row r="29" spans="1:7" ht="13.5" thickTop="1" x14ac:dyDescent="0.2"/>
  </sheetData>
  <mergeCells count="5">
    <mergeCell ref="B7:F7"/>
    <mergeCell ref="B10:B11"/>
    <mergeCell ref="C10:D11"/>
    <mergeCell ref="E10:E11"/>
    <mergeCell ref="F10:F11"/>
  </mergeCells>
  <pageMargins left="0.70866141732283472" right="0.70866141732283472" top="0.74803149606299213" bottom="0.74803149606299213" header="0.31496062992125984" footer="0.31496062992125984"/>
  <pageSetup scale="74" orientation="landscape" r:id="rId1"/>
  <ignoredErrors>
    <ignoredError sqref="B19:B2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B519D-8CB9-44F0-BF0E-A0E8FAB2BE30}">
  <dimension ref="A1:X46"/>
  <sheetViews>
    <sheetView showGridLines="0" showZeros="0" zoomScaleNormal="100" workbookViewId="0"/>
  </sheetViews>
  <sheetFormatPr defaultRowHeight="12.75" x14ac:dyDescent="0.2"/>
  <cols>
    <col min="1" max="1" width="1.5703125" style="1" customWidth="1"/>
    <col min="2" max="2" width="5.42578125" style="1" customWidth="1"/>
    <col min="3" max="3" width="61.140625" style="1" bestFit="1" customWidth="1"/>
    <col min="4" max="4" width="10.28515625" style="1" customWidth="1"/>
    <col min="5" max="5" width="13.7109375" style="1" customWidth="1"/>
    <col min="6" max="6" width="10.5703125" style="365" customWidth="1"/>
    <col min="7" max="7" width="9.7109375" style="1" customWidth="1"/>
    <col min="8" max="16384" width="9.140625" style="1"/>
  </cols>
  <sheetData>
    <row r="1" spans="1:24" s="3" customFormat="1" x14ac:dyDescent="0.2">
      <c r="A1"/>
      <c r="B1"/>
      <c r="C1"/>
      <c r="F1" s="60"/>
      <c r="W1" s="363">
        <f>+$E$11+$E$15+$E$16*$E$17-$E$21</f>
        <v>0</v>
      </c>
      <c r="X1" s="364" t="e">
        <f>+#REF!+#REF!+#REF!*#REF!+#REF!+#REF!-#REF!</f>
        <v>#REF!</v>
      </c>
    </row>
    <row r="2" spans="1:24" s="3" customFormat="1" x14ac:dyDescent="0.2">
      <c r="A2"/>
      <c r="B2"/>
      <c r="C2"/>
      <c r="F2" s="60"/>
    </row>
    <row r="3" spans="1:24" s="3" customFormat="1" ht="17.25" customHeight="1" x14ac:dyDescent="0.2">
      <c r="A3"/>
      <c r="B3"/>
      <c r="C3"/>
      <c r="F3" s="60"/>
    </row>
    <row r="4" spans="1:24" s="3" customFormat="1" ht="17.25" customHeight="1" x14ac:dyDescent="0.2">
      <c r="A4"/>
      <c r="B4"/>
      <c r="C4"/>
      <c r="F4" s="60"/>
    </row>
    <row r="5" spans="1:24" s="3" customFormat="1" ht="18.75" customHeight="1" x14ac:dyDescent="0.2">
      <c r="A5" s="87"/>
      <c r="B5" s="13"/>
      <c r="C5" s="7"/>
      <c r="F5" s="60"/>
    </row>
    <row r="6" spans="1:24" x14ac:dyDescent="0.2">
      <c r="B6" s="1039" t="s">
        <v>418</v>
      </c>
      <c r="C6" s="1039"/>
      <c r="D6" s="1039"/>
      <c r="E6" s="1039"/>
    </row>
    <row r="7" spans="1:24" x14ac:dyDescent="0.2">
      <c r="B7" s="32"/>
      <c r="C7" s="32"/>
      <c r="D7" s="32"/>
      <c r="E7" s="32"/>
    </row>
    <row r="8" spans="1:24" x14ac:dyDescent="0.2">
      <c r="B8" s="32"/>
      <c r="C8" s="32"/>
      <c r="D8" s="32"/>
      <c r="E8" s="32"/>
      <c r="F8" s="375"/>
    </row>
    <row r="9" spans="1:24" ht="13.5" thickBot="1" x14ac:dyDescent="0.25">
      <c r="E9" s="366" t="s">
        <v>191</v>
      </c>
      <c r="F9" s="60"/>
      <c r="G9" s="3"/>
    </row>
    <row r="10" spans="1:24" ht="81.75" customHeight="1" thickTop="1" x14ac:dyDescent="0.2">
      <c r="B10" s="62" t="s">
        <v>14</v>
      </c>
      <c r="C10" s="381" t="s">
        <v>76</v>
      </c>
      <c r="D10" s="381" t="s">
        <v>98</v>
      </c>
      <c r="E10" s="382" t="s">
        <v>442</v>
      </c>
      <c r="F10" s="60"/>
      <c r="G10" s="96"/>
    </row>
    <row r="11" spans="1:24" ht="15.75" x14ac:dyDescent="0.2">
      <c r="B11" s="367">
        <v>1</v>
      </c>
      <c r="C11" s="368" t="s">
        <v>624</v>
      </c>
      <c r="D11" s="369" t="s">
        <v>526</v>
      </c>
      <c r="E11" s="383">
        <f>+'3 Oper Troskovi OP'!E120+'3 Oper Troskovi OP'!F120</f>
        <v>0</v>
      </c>
      <c r="F11" s="506"/>
      <c r="G11" s="506"/>
      <c r="I11" s="365"/>
    </row>
    <row r="12" spans="1:24" ht="15.75" x14ac:dyDescent="0.2">
      <c r="B12" s="370" t="s">
        <v>322</v>
      </c>
      <c r="C12" s="517" t="s">
        <v>309</v>
      </c>
      <c r="D12" s="318" t="s">
        <v>323</v>
      </c>
      <c r="E12" s="387">
        <f>+(E11+E15+E18)*0.015</f>
        <v>0</v>
      </c>
      <c r="F12" s="506"/>
      <c r="G12" s="506"/>
    </row>
    <row r="13" spans="1:24" x14ac:dyDescent="0.2">
      <c r="B13" s="370" t="s">
        <v>546</v>
      </c>
      <c r="C13" s="518" t="s">
        <v>444</v>
      </c>
      <c r="D13" s="318"/>
      <c r="E13" s="387">
        <f>+'3 Oper Troskovi OP'!E14</f>
        <v>0</v>
      </c>
      <c r="G13" s="506"/>
      <c r="I13" s="365"/>
    </row>
    <row r="14" spans="1:24" ht="15.75" x14ac:dyDescent="0.2">
      <c r="B14" s="370" t="s">
        <v>80</v>
      </c>
      <c r="C14" s="28" t="s">
        <v>525</v>
      </c>
      <c r="D14" s="318" t="s">
        <v>192</v>
      </c>
      <c r="E14" s="387">
        <f>SUM(E11:E13)</f>
        <v>0</v>
      </c>
      <c r="F14" s="506"/>
      <c r="G14" s="506"/>
      <c r="J14" s="365"/>
    </row>
    <row r="15" spans="1:24" ht="15.75" x14ac:dyDescent="0.2">
      <c r="B15" s="371" t="s">
        <v>88</v>
      </c>
      <c r="C15" s="29" t="s">
        <v>193</v>
      </c>
      <c r="D15" s="329" t="s">
        <v>194</v>
      </c>
      <c r="E15" s="384">
        <f>+'6 Sredstva'!O96+'6 Sredstva'!L96</f>
        <v>0</v>
      </c>
      <c r="F15" s="506"/>
      <c r="G15" s="506"/>
      <c r="J15" s="365"/>
    </row>
    <row r="16" spans="1:24" ht="16.5" customHeight="1" x14ac:dyDescent="0.2">
      <c r="B16" s="371" t="s">
        <v>208</v>
      </c>
      <c r="C16" s="29" t="s">
        <v>540</v>
      </c>
      <c r="D16" s="329" t="s">
        <v>196</v>
      </c>
      <c r="E16" s="385">
        <f>+'4 PPCK'!F17</f>
        <v>0</v>
      </c>
      <c r="F16" s="506"/>
      <c r="G16" s="506"/>
    </row>
    <row r="17" spans="2:9" ht="15.75" x14ac:dyDescent="0.2">
      <c r="B17" s="371" t="s">
        <v>248</v>
      </c>
      <c r="C17" s="29" t="s">
        <v>197</v>
      </c>
      <c r="D17" s="329" t="s">
        <v>116</v>
      </c>
      <c r="E17" s="384">
        <f>+'6 Sredstva'!U96</f>
        <v>0</v>
      </c>
      <c r="F17" s="506"/>
      <c r="G17" s="506"/>
    </row>
    <row r="18" spans="2:9" ht="15" customHeight="1" x14ac:dyDescent="0.2">
      <c r="B18" s="371" t="s">
        <v>249</v>
      </c>
      <c r="C18" s="29" t="s">
        <v>545</v>
      </c>
      <c r="D18" s="329"/>
      <c r="E18" s="384">
        <f>+E16*E17</f>
        <v>0</v>
      </c>
      <c r="F18" s="506"/>
      <c r="G18" s="506"/>
    </row>
    <row r="19" spans="2:9" ht="15.75" x14ac:dyDescent="0.2">
      <c r="B19" s="371" t="s">
        <v>250</v>
      </c>
      <c r="C19" s="29" t="s">
        <v>143</v>
      </c>
      <c r="D19" s="329" t="s">
        <v>198</v>
      </c>
      <c r="E19" s="384">
        <f>+'7 Sistemske usluge '!F13</f>
        <v>0</v>
      </c>
      <c r="F19" s="506"/>
      <c r="G19" s="506"/>
    </row>
    <row r="20" spans="2:9" ht="15.75" x14ac:dyDescent="0.2">
      <c r="B20" s="371" t="s">
        <v>251</v>
      </c>
      <c r="C20" s="372" t="s">
        <v>199</v>
      </c>
      <c r="D20" s="329" t="s">
        <v>337</v>
      </c>
      <c r="E20" s="509">
        <f>+'8 Gubici'!R16</f>
        <v>0</v>
      </c>
      <c r="F20" s="506"/>
      <c r="G20" s="506"/>
    </row>
    <row r="21" spans="2:9" ht="15.75" x14ac:dyDescent="0.2">
      <c r="B21" s="371" t="s">
        <v>252</v>
      </c>
      <c r="C21" s="29" t="s">
        <v>200</v>
      </c>
      <c r="D21" s="329" t="s">
        <v>201</v>
      </c>
      <c r="E21" s="384">
        <f>+'9 Ostali Prih'!F23</f>
        <v>0</v>
      </c>
      <c r="F21" s="506"/>
      <c r="G21" s="506"/>
      <c r="I21" s="365"/>
    </row>
    <row r="22" spans="2:9" x14ac:dyDescent="0.2">
      <c r="B22" s="371" t="s">
        <v>547</v>
      </c>
      <c r="C22" s="89" t="s">
        <v>548</v>
      </c>
      <c r="D22" s="329"/>
      <c r="E22" s="384">
        <f>+'9 Ostali Prih'!F15</f>
        <v>0</v>
      </c>
      <c r="G22" s="506"/>
    </row>
    <row r="23" spans="2:9" ht="15.75" customHeight="1" x14ac:dyDescent="0.2">
      <c r="B23" s="371" t="s">
        <v>422</v>
      </c>
      <c r="C23" s="29" t="s">
        <v>202</v>
      </c>
      <c r="D23" s="329" t="s">
        <v>203</v>
      </c>
      <c r="E23" s="384">
        <f>+'10 KE t-1'!H25</f>
        <v>0</v>
      </c>
      <c r="F23" s="506"/>
      <c r="G23" s="506"/>
    </row>
    <row r="24" spans="2:9" ht="16.5" thickBot="1" x14ac:dyDescent="0.25">
      <c r="B24" s="373">
        <v>11</v>
      </c>
      <c r="C24" s="374" t="s">
        <v>549</v>
      </c>
      <c r="D24" s="388" t="s">
        <v>380</v>
      </c>
      <c r="E24" s="510">
        <f>+E14+E15+E18+E19+E20-E21+E23</f>
        <v>0</v>
      </c>
      <c r="F24" s="506"/>
      <c r="G24" s="506"/>
      <c r="H24" s="365"/>
    </row>
    <row r="25" spans="2:9" ht="13.5" thickTop="1" x14ac:dyDescent="0.2">
      <c r="F25"/>
      <c r="G25"/>
    </row>
    <row r="26" spans="2:9" ht="19.5" customHeight="1" x14ac:dyDescent="0.2">
      <c r="F26" s="377"/>
      <c r="G26" s="376"/>
    </row>
    <row r="27" spans="2:9" x14ac:dyDescent="0.2">
      <c r="E27" s="386"/>
    </row>
    <row r="28" spans="2:9" x14ac:dyDescent="0.2">
      <c r="E28" s="365"/>
    </row>
    <row r="29" spans="2:9" x14ac:dyDescent="0.2">
      <c r="E29" s="365"/>
    </row>
    <row r="30" spans="2:9" x14ac:dyDescent="0.2">
      <c r="E30" s="365"/>
      <c r="F30" s="1"/>
    </row>
    <row r="31" spans="2:9" x14ac:dyDescent="0.2">
      <c r="F31" s="1"/>
    </row>
    <row r="32" spans="2:9" x14ac:dyDescent="0.2">
      <c r="F32" s="1"/>
    </row>
    <row r="33" spans="2:7" x14ac:dyDescent="0.2">
      <c r="F33" s="1"/>
    </row>
    <row r="34" spans="2:7" x14ac:dyDescent="0.2">
      <c r="F34" s="1"/>
    </row>
    <row r="35" spans="2:7" x14ac:dyDescent="0.2">
      <c r="F35" s="1"/>
    </row>
    <row r="36" spans="2:7" x14ac:dyDescent="0.2">
      <c r="F36" s="1"/>
    </row>
    <row r="37" spans="2:7" x14ac:dyDescent="0.2">
      <c r="F37" s="1"/>
    </row>
    <row r="38" spans="2:7" x14ac:dyDescent="0.2">
      <c r="F38" s="1"/>
    </row>
    <row r="39" spans="2:7" x14ac:dyDescent="0.2">
      <c r="F39" s="1"/>
    </row>
    <row r="40" spans="2:7" x14ac:dyDescent="0.2">
      <c r="F40" s="1"/>
    </row>
    <row r="41" spans="2:7" x14ac:dyDescent="0.2">
      <c r="F41" s="1"/>
    </row>
    <row r="42" spans="2:7" x14ac:dyDescent="0.2">
      <c r="F42" s="1"/>
    </row>
    <row r="43" spans="2:7" x14ac:dyDescent="0.2">
      <c r="F43" s="1"/>
    </row>
    <row r="44" spans="2:7" x14ac:dyDescent="0.2">
      <c r="F44" s="1"/>
    </row>
    <row r="45" spans="2:7" x14ac:dyDescent="0.2">
      <c r="F45" s="1"/>
    </row>
    <row r="46" spans="2:7" x14ac:dyDescent="0.2">
      <c r="B46" s="514"/>
      <c r="C46" s="514"/>
      <c r="D46" s="514"/>
      <c r="E46" s="514"/>
      <c r="F46" s="514"/>
      <c r="G46" s="514"/>
    </row>
  </sheetData>
  <sheetProtection selectLockedCells="1"/>
  <mergeCells count="1">
    <mergeCell ref="B6:E6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&amp;RСтрана &amp;P од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863CC-B81C-419A-9258-CAD5A43DF1EC}">
  <dimension ref="A1:I290"/>
  <sheetViews>
    <sheetView showGridLines="0" showZeros="0" zoomScaleNormal="100" workbookViewId="0"/>
  </sheetViews>
  <sheetFormatPr defaultRowHeight="12.75" x14ac:dyDescent="0.2"/>
  <cols>
    <col min="1" max="1" width="2.85546875" style="4" customWidth="1"/>
    <col min="2" max="2" width="10.5703125" style="4" customWidth="1"/>
    <col min="3" max="3" width="60.28515625" style="295" customWidth="1"/>
    <col min="4" max="4" width="22" style="4" customWidth="1"/>
    <col min="5" max="7" width="15.85546875" style="4" customWidth="1"/>
    <col min="8" max="8" width="15.7109375" style="4" customWidth="1"/>
    <col min="9" max="16384" width="9.140625" style="4"/>
  </cols>
  <sheetData>
    <row r="1" spans="1:8" x14ac:dyDescent="0.2">
      <c r="A1"/>
      <c r="B1"/>
      <c r="C1"/>
      <c r="D1" s="5"/>
      <c r="E1" s="5"/>
      <c r="F1" s="5"/>
      <c r="G1" s="5"/>
    </row>
    <row r="2" spans="1:8" x14ac:dyDescent="0.2">
      <c r="A2"/>
      <c r="B2"/>
      <c r="C2"/>
    </row>
    <row r="3" spans="1:8" x14ac:dyDescent="0.2">
      <c r="A3"/>
      <c r="B3"/>
      <c r="C3"/>
      <c r="D3" s="5"/>
      <c r="E3" s="5"/>
      <c r="F3" s="5"/>
      <c r="G3" s="5"/>
    </row>
    <row r="4" spans="1:8" x14ac:dyDescent="0.2">
      <c r="A4"/>
      <c r="B4"/>
      <c r="C4"/>
      <c r="D4" s="5"/>
      <c r="E4" s="5"/>
      <c r="F4" s="5"/>
      <c r="G4" s="5"/>
    </row>
    <row r="5" spans="1:8" x14ac:dyDescent="0.2">
      <c r="B5" s="5"/>
      <c r="C5" s="5"/>
      <c r="D5" s="5"/>
      <c r="E5" s="5"/>
      <c r="F5" s="5"/>
      <c r="G5" s="5"/>
    </row>
    <row r="6" spans="1:8" s="1" customFormat="1" ht="19.5" customHeight="1" x14ac:dyDescent="0.2">
      <c r="A6" s="13"/>
      <c r="B6" s="13"/>
      <c r="C6" s="2"/>
    </row>
    <row r="7" spans="1:8" ht="12.75" customHeight="1" x14ac:dyDescent="0.2">
      <c r="B7" s="1042" t="s">
        <v>419</v>
      </c>
      <c r="C7" s="1042"/>
      <c r="D7" s="1042"/>
      <c r="E7" s="1042"/>
      <c r="F7" s="1042"/>
      <c r="G7" s="1042"/>
      <c r="H7" s="1042"/>
    </row>
    <row r="8" spans="1:8" x14ac:dyDescent="0.2">
      <c r="B8" s="5"/>
      <c r="C8" s="5"/>
      <c r="D8" s="5"/>
      <c r="E8" s="5"/>
      <c r="F8" s="20"/>
      <c r="G8" s="20"/>
      <c r="H8" s="20"/>
    </row>
    <row r="9" spans="1:8" ht="13.5" thickBot="1" x14ac:dyDescent="0.25">
      <c r="C9" s="269"/>
      <c r="D9" s="270"/>
      <c r="E9" s="270"/>
      <c r="F9" s="5"/>
      <c r="H9" s="271" t="s">
        <v>43</v>
      </c>
    </row>
    <row r="10" spans="1:8" s="14" customFormat="1" ht="64.5" thickTop="1" x14ac:dyDescent="0.2">
      <c r="B10" s="272" t="s">
        <v>14</v>
      </c>
      <c r="C10" s="268" t="s">
        <v>76</v>
      </c>
      <c r="D10" s="489" t="s">
        <v>65</v>
      </c>
      <c r="E10" s="268" t="s">
        <v>442</v>
      </c>
      <c r="F10" s="493" t="s">
        <v>366</v>
      </c>
      <c r="G10" s="381" t="s">
        <v>379</v>
      </c>
      <c r="H10" s="490" t="s">
        <v>64</v>
      </c>
    </row>
    <row r="11" spans="1:8" s="14" customFormat="1" x14ac:dyDescent="0.2">
      <c r="B11" s="273" t="s">
        <v>19</v>
      </c>
      <c r="C11" s="274" t="s">
        <v>528</v>
      </c>
      <c r="D11" s="82"/>
      <c r="E11" s="491"/>
      <c r="F11" s="390"/>
      <c r="G11" s="390"/>
      <c r="H11" s="492"/>
    </row>
    <row r="12" spans="1:8" x14ac:dyDescent="0.2">
      <c r="B12" s="482" t="s">
        <v>77</v>
      </c>
      <c r="C12" s="484" t="s">
        <v>444</v>
      </c>
      <c r="D12" s="175"/>
      <c r="E12" s="175"/>
      <c r="F12" s="175"/>
      <c r="G12" s="175"/>
      <c r="H12" s="176"/>
    </row>
    <row r="13" spans="1:8" x14ac:dyDescent="0.2">
      <c r="B13" s="23" t="s">
        <v>80</v>
      </c>
      <c r="C13" s="483" t="s">
        <v>29</v>
      </c>
      <c r="D13" s="223"/>
      <c r="E13" s="333"/>
      <c r="F13" s="333"/>
      <c r="G13" s="333"/>
      <c r="H13" s="276"/>
    </row>
    <row r="14" spans="1:8" x14ac:dyDescent="0.2">
      <c r="B14" s="25" t="s">
        <v>49</v>
      </c>
      <c r="C14" s="226" t="s">
        <v>78</v>
      </c>
      <c r="D14" s="227"/>
      <c r="E14" s="334"/>
      <c r="F14" s="334"/>
      <c r="G14" s="334"/>
      <c r="H14" s="277"/>
    </row>
    <row r="15" spans="1:8" x14ac:dyDescent="0.2">
      <c r="B15" s="25" t="s">
        <v>448</v>
      </c>
      <c r="C15" s="226" t="s">
        <v>253</v>
      </c>
      <c r="D15" s="227"/>
      <c r="E15" s="334"/>
      <c r="F15" s="334"/>
      <c r="G15" s="334"/>
      <c r="H15" s="277"/>
    </row>
    <row r="16" spans="1:8" x14ac:dyDescent="0.2">
      <c r="B16" s="230" t="s">
        <v>449</v>
      </c>
      <c r="C16" s="232" t="s">
        <v>254</v>
      </c>
      <c r="D16" s="233"/>
      <c r="E16" s="335"/>
      <c r="F16" s="335"/>
      <c r="G16" s="335"/>
      <c r="H16" s="277"/>
    </row>
    <row r="17" spans="2:8" x14ac:dyDescent="0.2">
      <c r="B17" s="230" t="s">
        <v>450</v>
      </c>
      <c r="C17" s="232" t="s">
        <v>255</v>
      </c>
      <c r="D17" s="246"/>
      <c r="E17" s="336"/>
      <c r="F17" s="336"/>
      <c r="G17" s="336"/>
      <c r="H17" s="277">
        <f t="shared" ref="H17:H53" si="0">SUM(E17:G17)</f>
        <v>0</v>
      </c>
    </row>
    <row r="18" spans="2:8" x14ac:dyDescent="0.2">
      <c r="B18" s="230" t="s">
        <v>451</v>
      </c>
      <c r="C18" s="232" t="s">
        <v>256</v>
      </c>
      <c r="D18" s="246"/>
      <c r="E18" s="336"/>
      <c r="F18" s="336"/>
      <c r="G18" s="336"/>
      <c r="H18" s="277">
        <f t="shared" si="0"/>
        <v>0</v>
      </c>
    </row>
    <row r="19" spans="2:8" x14ac:dyDescent="0.2">
      <c r="B19" s="230" t="s">
        <v>452</v>
      </c>
      <c r="C19" s="232" t="s">
        <v>257</v>
      </c>
      <c r="D19" s="233"/>
      <c r="E19" s="335"/>
      <c r="F19" s="335"/>
      <c r="G19" s="335"/>
      <c r="H19" s="277">
        <f t="shared" si="0"/>
        <v>0</v>
      </c>
    </row>
    <row r="20" spans="2:8" x14ac:dyDescent="0.2">
      <c r="B20" s="230" t="s">
        <v>453</v>
      </c>
      <c r="C20" s="232" t="str">
        <f>+C17</f>
        <v>Текуће одржавање</v>
      </c>
      <c r="D20" s="246"/>
      <c r="E20" s="336"/>
      <c r="F20" s="336"/>
      <c r="G20" s="336"/>
      <c r="H20" s="277">
        <f t="shared" si="0"/>
        <v>0</v>
      </c>
    </row>
    <row r="21" spans="2:8" x14ac:dyDescent="0.2">
      <c r="B21" s="230" t="s">
        <v>454</v>
      </c>
      <c r="C21" s="232" t="str">
        <f>+C18</f>
        <v>Инвестиционо одржавање</v>
      </c>
      <c r="D21" s="246"/>
      <c r="E21" s="336"/>
      <c r="F21" s="336"/>
      <c r="G21" s="336"/>
      <c r="H21" s="277">
        <f t="shared" si="0"/>
        <v>0</v>
      </c>
    </row>
    <row r="22" spans="2:8" x14ac:dyDescent="0.2">
      <c r="B22" s="230" t="s">
        <v>455</v>
      </c>
      <c r="C22" s="232" t="s">
        <v>258</v>
      </c>
      <c r="D22" s="246"/>
      <c r="E22" s="336"/>
      <c r="F22" s="336"/>
      <c r="G22" s="336"/>
      <c r="H22" s="277">
        <f t="shared" si="0"/>
        <v>0</v>
      </c>
    </row>
    <row r="23" spans="2:8" x14ac:dyDescent="0.2">
      <c r="B23" s="230" t="s">
        <v>456</v>
      </c>
      <c r="C23" s="232" t="s">
        <v>259</v>
      </c>
      <c r="D23" s="246"/>
      <c r="E23" s="336"/>
      <c r="F23" s="336"/>
      <c r="G23" s="336"/>
      <c r="H23" s="277">
        <f t="shared" si="0"/>
        <v>0</v>
      </c>
    </row>
    <row r="24" spans="2:8" x14ac:dyDescent="0.2">
      <c r="B24" s="230" t="s">
        <v>457</v>
      </c>
      <c r="C24" s="232" t="s">
        <v>260</v>
      </c>
      <c r="D24" s="233"/>
      <c r="E24" s="335"/>
      <c r="F24" s="335"/>
      <c r="G24" s="335"/>
      <c r="H24" s="277">
        <f t="shared" si="0"/>
        <v>0</v>
      </c>
    </row>
    <row r="25" spans="2:8" x14ac:dyDescent="0.2">
      <c r="B25" s="230" t="s">
        <v>458</v>
      </c>
      <c r="C25" s="232" t="s">
        <v>261</v>
      </c>
      <c r="D25" s="246"/>
      <c r="E25" s="336"/>
      <c r="F25" s="336"/>
      <c r="G25" s="336"/>
      <c r="H25" s="277">
        <f t="shared" si="0"/>
        <v>0</v>
      </c>
    </row>
    <row r="26" spans="2:8" x14ac:dyDescent="0.2">
      <c r="B26" s="230" t="s">
        <v>459</v>
      </c>
      <c r="C26" s="232" t="s">
        <v>262</v>
      </c>
      <c r="D26" s="246"/>
      <c r="E26" s="336"/>
      <c r="F26" s="336"/>
      <c r="G26" s="336"/>
      <c r="H26" s="277">
        <f t="shared" si="0"/>
        <v>0</v>
      </c>
    </row>
    <row r="27" spans="2:8" x14ac:dyDescent="0.2">
      <c r="B27" s="230" t="s">
        <v>460</v>
      </c>
      <c r="C27" s="232" t="s">
        <v>263</v>
      </c>
      <c r="D27" s="246"/>
      <c r="E27" s="336"/>
      <c r="F27" s="336"/>
      <c r="G27" s="336"/>
      <c r="H27" s="277">
        <f t="shared" si="0"/>
        <v>0</v>
      </c>
    </row>
    <row r="28" spans="2:8" x14ac:dyDescent="0.2">
      <c r="B28" s="230" t="s">
        <v>461</v>
      </c>
      <c r="C28" s="232" t="s">
        <v>264</v>
      </c>
      <c r="D28" s="246"/>
      <c r="E28" s="336"/>
      <c r="F28" s="336"/>
      <c r="G28" s="336"/>
      <c r="H28" s="277">
        <f t="shared" si="0"/>
        <v>0</v>
      </c>
    </row>
    <row r="29" spans="2:8" x14ac:dyDescent="0.2">
      <c r="B29" s="230" t="s">
        <v>462</v>
      </c>
      <c r="C29" s="232" t="s">
        <v>265</v>
      </c>
      <c r="D29" s="246"/>
      <c r="E29" s="336"/>
      <c r="F29" s="336"/>
      <c r="G29" s="336"/>
      <c r="H29" s="277">
        <f t="shared" si="0"/>
        <v>0</v>
      </c>
    </row>
    <row r="30" spans="2:8" x14ac:dyDescent="0.2">
      <c r="B30" s="230" t="s">
        <v>463</v>
      </c>
      <c r="C30" s="232" t="s">
        <v>266</v>
      </c>
      <c r="D30" s="246"/>
      <c r="E30" s="336"/>
      <c r="F30" s="336"/>
      <c r="G30" s="336"/>
      <c r="H30" s="277">
        <f t="shared" si="0"/>
        <v>0</v>
      </c>
    </row>
    <row r="31" spans="2:8" x14ac:dyDescent="0.2">
      <c r="B31" s="22" t="s">
        <v>50</v>
      </c>
      <c r="C31" s="235" t="s">
        <v>79</v>
      </c>
      <c r="D31" s="247"/>
      <c r="E31" s="336"/>
      <c r="F31" s="337"/>
      <c r="G31" s="337"/>
      <c r="H31" s="277">
        <f t="shared" si="0"/>
        <v>0</v>
      </c>
    </row>
    <row r="32" spans="2:8" x14ac:dyDescent="0.2">
      <c r="B32" s="230" t="s">
        <v>51</v>
      </c>
      <c r="C32" s="232" t="s">
        <v>30</v>
      </c>
      <c r="D32" s="233"/>
      <c r="E32" s="335"/>
      <c r="F32" s="335"/>
      <c r="G32" s="335"/>
      <c r="H32" s="277">
        <f t="shared" si="0"/>
        <v>0</v>
      </c>
    </row>
    <row r="33" spans="2:8" x14ac:dyDescent="0.2">
      <c r="B33" s="25" t="s">
        <v>464</v>
      </c>
      <c r="C33" s="237" t="s">
        <v>446</v>
      </c>
      <c r="D33" s="313"/>
      <c r="E33" s="354"/>
      <c r="F33" s="843"/>
      <c r="G33" s="843"/>
      <c r="H33" s="277">
        <f t="shared" si="0"/>
        <v>0</v>
      </c>
    </row>
    <row r="34" spans="2:8" x14ac:dyDescent="0.2">
      <c r="B34" s="25" t="s">
        <v>577</v>
      </c>
      <c r="C34" s="237" t="s">
        <v>579</v>
      </c>
      <c r="D34" s="248"/>
      <c r="E34" s="336"/>
      <c r="F34" s="338"/>
      <c r="G34" s="338"/>
      <c r="H34" s="277">
        <f t="shared" si="0"/>
        <v>0</v>
      </c>
    </row>
    <row r="35" spans="2:8" ht="25.5" x14ac:dyDescent="0.2">
      <c r="B35" s="25" t="s">
        <v>578</v>
      </c>
      <c r="C35" s="842" t="s">
        <v>580</v>
      </c>
      <c r="D35" s="248"/>
      <c r="E35" s="336"/>
      <c r="F35" s="338"/>
      <c r="G35" s="338"/>
      <c r="H35" s="277">
        <f t="shared" si="0"/>
        <v>0</v>
      </c>
    </row>
    <row r="36" spans="2:8" x14ac:dyDescent="0.2">
      <c r="B36" s="25" t="s">
        <v>465</v>
      </c>
      <c r="C36" s="237" t="s">
        <v>447</v>
      </c>
      <c r="D36" s="486"/>
      <c r="E36" s="495"/>
      <c r="F36" s="494"/>
      <c r="G36" s="494"/>
      <c r="H36" s="277"/>
    </row>
    <row r="37" spans="2:8" x14ac:dyDescent="0.2">
      <c r="B37" s="230" t="s">
        <v>466</v>
      </c>
      <c r="C37" s="11" t="s">
        <v>267</v>
      </c>
      <c r="D37" s="233"/>
      <c r="E37" s="335"/>
      <c r="F37" s="335"/>
      <c r="G37" s="335"/>
      <c r="H37" s="277">
        <f t="shared" si="0"/>
        <v>0</v>
      </c>
    </row>
    <row r="38" spans="2:8" x14ac:dyDescent="0.2">
      <c r="B38" s="230" t="s">
        <v>467</v>
      </c>
      <c r="C38" s="11" t="s">
        <v>268</v>
      </c>
      <c r="D38" s="247"/>
      <c r="E38" s="336"/>
      <c r="F38" s="337"/>
      <c r="G38" s="337"/>
      <c r="H38" s="277">
        <f t="shared" si="0"/>
        <v>0</v>
      </c>
    </row>
    <row r="39" spans="2:8" x14ac:dyDescent="0.2">
      <c r="B39" s="22" t="s">
        <v>468</v>
      </c>
      <c r="C39" s="11" t="s">
        <v>269</v>
      </c>
      <c r="D39" s="247"/>
      <c r="E39" s="336"/>
      <c r="F39" s="337"/>
      <c r="G39" s="337"/>
      <c r="H39" s="277">
        <f t="shared" si="0"/>
        <v>0</v>
      </c>
    </row>
    <row r="40" spans="2:8" x14ac:dyDescent="0.2">
      <c r="B40" s="230" t="s">
        <v>469</v>
      </c>
      <c r="C40" s="11" t="s">
        <v>270</v>
      </c>
      <c r="D40" s="246"/>
      <c r="E40" s="336"/>
      <c r="F40" s="337"/>
      <c r="G40" s="337"/>
      <c r="H40" s="277">
        <f t="shared" si="0"/>
        <v>0</v>
      </c>
    </row>
    <row r="41" spans="2:8" x14ac:dyDescent="0.2">
      <c r="B41" s="22" t="s">
        <v>470</v>
      </c>
      <c r="C41" s="11" t="s">
        <v>271</v>
      </c>
      <c r="D41" s="247"/>
      <c r="E41" s="336"/>
      <c r="F41" s="337"/>
      <c r="G41" s="337"/>
      <c r="H41" s="277">
        <f t="shared" si="0"/>
        <v>0</v>
      </c>
    </row>
    <row r="42" spans="2:8" x14ac:dyDescent="0.2">
      <c r="B42" s="230" t="s">
        <v>471</v>
      </c>
      <c r="C42" s="80" t="s">
        <v>272</v>
      </c>
      <c r="D42" s="247"/>
      <c r="E42" s="336"/>
      <c r="F42" s="337"/>
      <c r="G42" s="337"/>
      <c r="H42" s="277">
        <f t="shared" si="0"/>
        <v>0</v>
      </c>
    </row>
    <row r="43" spans="2:8" x14ac:dyDescent="0.2">
      <c r="B43" s="22" t="s">
        <v>472</v>
      </c>
      <c r="C43" s="80" t="s">
        <v>273</v>
      </c>
      <c r="D43" s="247"/>
      <c r="E43" s="336"/>
      <c r="F43" s="337"/>
      <c r="G43" s="337"/>
      <c r="H43" s="277">
        <f t="shared" si="0"/>
        <v>0</v>
      </c>
    </row>
    <row r="44" spans="2:8" x14ac:dyDescent="0.2">
      <c r="B44" s="22" t="s">
        <v>473</v>
      </c>
      <c r="C44" s="240" t="s">
        <v>183</v>
      </c>
      <c r="D44" s="246"/>
      <c r="E44" s="336"/>
      <c r="F44" s="337"/>
      <c r="G44" s="337"/>
      <c r="H44" s="278">
        <f t="shared" si="0"/>
        <v>0</v>
      </c>
    </row>
    <row r="45" spans="2:8" x14ac:dyDescent="0.2">
      <c r="B45" s="230" t="s">
        <v>59</v>
      </c>
      <c r="C45" s="870" t="s">
        <v>625</v>
      </c>
      <c r="D45" s="192"/>
      <c r="E45" s="192"/>
      <c r="F45" s="246"/>
      <c r="G45" s="192"/>
      <c r="H45" s="844">
        <f t="shared" si="0"/>
        <v>0</v>
      </c>
    </row>
    <row r="46" spans="2:8" x14ac:dyDescent="0.2">
      <c r="B46" s="238" t="s">
        <v>627</v>
      </c>
      <c r="C46" s="871" t="s">
        <v>626</v>
      </c>
      <c r="D46" s="249"/>
      <c r="E46" s="249"/>
      <c r="F46" s="249"/>
      <c r="G46" s="249"/>
      <c r="H46" s="278">
        <f t="shared" si="0"/>
        <v>0</v>
      </c>
    </row>
    <row r="47" spans="2:8" x14ac:dyDescent="0.2">
      <c r="B47" s="23" t="s">
        <v>88</v>
      </c>
      <c r="C47" s="10" t="s">
        <v>31</v>
      </c>
      <c r="D47" s="223"/>
      <c r="E47" s="333"/>
      <c r="F47" s="333"/>
      <c r="G47" s="333"/>
      <c r="H47" s="276">
        <f t="shared" si="0"/>
        <v>0</v>
      </c>
    </row>
    <row r="48" spans="2:8" x14ac:dyDescent="0.2">
      <c r="B48" s="25" t="s">
        <v>53</v>
      </c>
      <c r="C48" s="226" t="s">
        <v>81</v>
      </c>
      <c r="D48" s="246"/>
      <c r="E48" s="336"/>
      <c r="F48" s="338"/>
      <c r="G48" s="338"/>
      <c r="H48" s="277">
        <f t="shared" si="0"/>
        <v>0</v>
      </c>
    </row>
    <row r="49" spans="2:8" ht="12.75" customHeight="1" x14ac:dyDescent="0.2">
      <c r="B49" s="230" t="s">
        <v>54</v>
      </c>
      <c r="C49" s="232" t="s">
        <v>82</v>
      </c>
      <c r="D49" s="246"/>
      <c r="E49" s="336"/>
      <c r="F49" s="336"/>
      <c r="G49" s="336"/>
      <c r="H49" s="277">
        <f t="shared" si="0"/>
        <v>0</v>
      </c>
    </row>
    <row r="50" spans="2:8" x14ac:dyDescent="0.2">
      <c r="B50" s="230" t="s">
        <v>52</v>
      </c>
      <c r="C50" s="232" t="s">
        <v>83</v>
      </c>
      <c r="D50" s="246"/>
      <c r="E50" s="336"/>
      <c r="F50" s="336"/>
      <c r="G50" s="336"/>
      <c r="H50" s="277">
        <f t="shared" si="0"/>
        <v>0</v>
      </c>
    </row>
    <row r="51" spans="2:8" x14ac:dyDescent="0.2">
      <c r="B51" s="230" t="s">
        <v>55</v>
      </c>
      <c r="C51" s="232" t="s">
        <v>84</v>
      </c>
      <c r="D51" s="246"/>
      <c r="E51" s="336"/>
      <c r="F51" s="336"/>
      <c r="G51" s="336"/>
      <c r="H51" s="277">
        <f t="shared" si="0"/>
        <v>0</v>
      </c>
    </row>
    <row r="52" spans="2:8" x14ac:dyDescent="0.2">
      <c r="B52" s="230" t="s">
        <v>56</v>
      </c>
      <c r="C52" s="232" t="s">
        <v>85</v>
      </c>
      <c r="D52" s="246"/>
      <c r="E52" s="336"/>
      <c r="F52" s="336"/>
      <c r="G52" s="336"/>
      <c r="H52" s="277">
        <f t="shared" si="0"/>
        <v>0</v>
      </c>
    </row>
    <row r="53" spans="2:8" x14ac:dyDescent="0.2">
      <c r="B53" s="230" t="s">
        <v>61</v>
      </c>
      <c r="C53" s="232" t="s">
        <v>86</v>
      </c>
      <c r="D53" s="246"/>
      <c r="E53" s="336"/>
      <c r="F53" s="336"/>
      <c r="G53" s="336"/>
      <c r="H53" s="277">
        <f t="shared" si="0"/>
        <v>0</v>
      </c>
    </row>
    <row r="54" spans="2:8" x14ac:dyDescent="0.2">
      <c r="B54" s="230" t="s">
        <v>62</v>
      </c>
      <c r="C54" s="232" t="s">
        <v>117</v>
      </c>
      <c r="D54" s="246"/>
      <c r="E54" s="336"/>
      <c r="F54" s="336"/>
      <c r="G54" s="336"/>
      <c r="H54" s="277">
        <f t="shared" ref="H54:H87" si="1">SUM(E54:G54)</f>
        <v>0</v>
      </c>
    </row>
    <row r="55" spans="2:8" x14ac:dyDescent="0.2">
      <c r="B55" s="230" t="s">
        <v>63</v>
      </c>
      <c r="C55" s="232" t="s">
        <v>87</v>
      </c>
      <c r="D55" s="310"/>
      <c r="E55" s="354"/>
      <c r="F55" s="335"/>
      <c r="G55" s="335"/>
      <c r="H55" s="277">
        <f t="shared" si="1"/>
        <v>0</v>
      </c>
    </row>
    <row r="56" spans="2:8" x14ac:dyDescent="0.2">
      <c r="B56" s="230" t="s">
        <v>474</v>
      </c>
      <c r="C56" s="232" t="s">
        <v>274</v>
      </c>
      <c r="D56" s="246"/>
      <c r="E56" s="336"/>
      <c r="F56" s="336"/>
      <c r="G56" s="336"/>
      <c r="H56" s="277">
        <f t="shared" si="1"/>
        <v>0</v>
      </c>
    </row>
    <row r="57" spans="2:8" x14ac:dyDescent="0.2">
      <c r="B57" s="230" t="s">
        <v>475</v>
      </c>
      <c r="C57" s="232" t="s">
        <v>275</v>
      </c>
      <c r="D57" s="246"/>
      <c r="E57" s="336"/>
      <c r="F57" s="336"/>
      <c r="G57" s="336"/>
      <c r="H57" s="277">
        <f t="shared" si="1"/>
        <v>0</v>
      </c>
    </row>
    <row r="58" spans="2:8" x14ac:dyDescent="0.2">
      <c r="B58" s="230" t="s">
        <v>476</v>
      </c>
      <c r="C58" s="232" t="s">
        <v>276</v>
      </c>
      <c r="D58" s="246"/>
      <c r="E58" s="336"/>
      <c r="F58" s="336"/>
      <c r="G58" s="336"/>
      <c r="H58" s="277">
        <f t="shared" si="1"/>
        <v>0</v>
      </c>
    </row>
    <row r="59" spans="2:8" x14ac:dyDescent="0.2">
      <c r="B59" s="230" t="s">
        <v>477</v>
      </c>
      <c r="C59" s="232" t="s">
        <v>277</v>
      </c>
      <c r="D59" s="246"/>
      <c r="E59" s="336"/>
      <c r="F59" s="336"/>
      <c r="G59" s="336"/>
      <c r="H59" s="277">
        <f t="shared" si="1"/>
        <v>0</v>
      </c>
    </row>
    <row r="60" spans="2:8" x14ac:dyDescent="0.2">
      <c r="B60" s="230" t="s">
        <v>478</v>
      </c>
      <c r="C60" s="232" t="s">
        <v>278</v>
      </c>
      <c r="D60" s="246"/>
      <c r="E60" s="336"/>
      <c r="F60" s="336"/>
      <c r="G60" s="336"/>
      <c r="H60" s="277">
        <f t="shared" si="1"/>
        <v>0</v>
      </c>
    </row>
    <row r="61" spans="2:8" x14ac:dyDescent="0.2">
      <c r="B61" s="230" t="s">
        <v>479</v>
      </c>
      <c r="C61" s="232" t="s">
        <v>279</v>
      </c>
      <c r="D61" s="246"/>
      <c r="E61" s="336"/>
      <c r="F61" s="336"/>
      <c r="G61" s="336"/>
      <c r="H61" s="277">
        <f t="shared" si="1"/>
        <v>0</v>
      </c>
    </row>
    <row r="62" spans="2:8" x14ac:dyDescent="0.2">
      <c r="B62" s="230" t="s">
        <v>480</v>
      </c>
      <c r="C62" s="232" t="s">
        <v>280</v>
      </c>
      <c r="D62" s="246"/>
      <c r="E62" s="336"/>
      <c r="F62" s="336"/>
      <c r="G62" s="336"/>
      <c r="H62" s="277">
        <f t="shared" si="1"/>
        <v>0</v>
      </c>
    </row>
    <row r="63" spans="2:8" x14ac:dyDescent="0.2">
      <c r="B63" s="230" t="s">
        <v>481</v>
      </c>
      <c r="C63" s="232" t="s">
        <v>281</v>
      </c>
      <c r="D63" s="246"/>
      <c r="E63" s="336"/>
      <c r="F63" s="336"/>
      <c r="G63" s="336"/>
      <c r="H63" s="277">
        <f t="shared" si="1"/>
        <v>0</v>
      </c>
    </row>
    <row r="64" spans="2:8" x14ac:dyDescent="0.2">
      <c r="B64" s="230" t="s">
        <v>482</v>
      </c>
      <c r="C64" s="232" t="s">
        <v>282</v>
      </c>
      <c r="D64" s="246"/>
      <c r="E64" s="336"/>
      <c r="F64" s="336"/>
      <c r="G64" s="336"/>
      <c r="H64" s="277">
        <f t="shared" si="1"/>
        <v>0</v>
      </c>
    </row>
    <row r="65" spans="2:8" x14ac:dyDescent="0.2">
      <c r="B65" s="230" t="s">
        <v>483</v>
      </c>
      <c r="C65" s="242" t="s">
        <v>283</v>
      </c>
      <c r="D65" s="246"/>
      <c r="E65" s="336"/>
      <c r="F65" s="339"/>
      <c r="G65" s="339"/>
      <c r="H65" s="278">
        <f t="shared" si="1"/>
        <v>0</v>
      </c>
    </row>
    <row r="66" spans="2:8" x14ac:dyDescent="0.2">
      <c r="B66" s="23" t="s">
        <v>208</v>
      </c>
      <c r="C66" s="10" t="s">
        <v>32</v>
      </c>
      <c r="D66" s="223"/>
      <c r="E66" s="333"/>
      <c r="F66" s="333"/>
      <c r="G66" s="333"/>
      <c r="H66" s="276">
        <f t="shared" si="1"/>
        <v>0</v>
      </c>
    </row>
    <row r="67" spans="2:8" x14ac:dyDescent="0.2">
      <c r="B67" s="25" t="s">
        <v>138</v>
      </c>
      <c r="C67" s="226" t="s">
        <v>89</v>
      </c>
      <c r="D67" s="248"/>
      <c r="E67" s="336"/>
      <c r="F67" s="338"/>
      <c r="G67" s="338"/>
      <c r="H67" s="277">
        <f t="shared" si="1"/>
        <v>0</v>
      </c>
    </row>
    <row r="68" spans="2:8" x14ac:dyDescent="0.2">
      <c r="B68" s="230" t="s">
        <v>139</v>
      </c>
      <c r="C68" s="232" t="s">
        <v>34</v>
      </c>
      <c r="D68" s="233"/>
      <c r="E68" s="335"/>
      <c r="F68" s="335"/>
      <c r="G68" s="335"/>
      <c r="H68" s="277">
        <f t="shared" si="1"/>
        <v>0</v>
      </c>
    </row>
    <row r="69" spans="2:8" x14ac:dyDescent="0.2">
      <c r="B69" s="230" t="s">
        <v>484</v>
      </c>
      <c r="C69" s="232" t="s">
        <v>284</v>
      </c>
      <c r="D69" s="246"/>
      <c r="E69" s="336"/>
      <c r="F69" s="336"/>
      <c r="G69" s="336"/>
      <c r="H69" s="277">
        <f t="shared" si="1"/>
        <v>0</v>
      </c>
    </row>
    <row r="70" spans="2:8" x14ac:dyDescent="0.2">
      <c r="B70" s="230" t="s">
        <v>485</v>
      </c>
      <c r="C70" s="232" t="s">
        <v>285</v>
      </c>
      <c r="D70" s="246"/>
      <c r="E70" s="336"/>
      <c r="F70" s="336"/>
      <c r="G70" s="336"/>
      <c r="H70" s="277">
        <f t="shared" si="1"/>
        <v>0</v>
      </c>
    </row>
    <row r="71" spans="2:8" x14ac:dyDescent="0.2">
      <c r="B71" s="230" t="s">
        <v>360</v>
      </c>
      <c r="C71" s="232" t="s">
        <v>33</v>
      </c>
      <c r="D71" s="246"/>
      <c r="E71" s="336"/>
      <c r="F71" s="336"/>
      <c r="G71" s="336"/>
      <c r="H71" s="277">
        <f t="shared" si="1"/>
        <v>0</v>
      </c>
    </row>
    <row r="72" spans="2:8" x14ac:dyDescent="0.2">
      <c r="B72" s="230" t="s">
        <v>361</v>
      </c>
      <c r="C72" s="232" t="s">
        <v>35</v>
      </c>
      <c r="D72" s="246"/>
      <c r="E72" s="336"/>
      <c r="F72" s="336"/>
      <c r="G72" s="336"/>
      <c r="H72" s="277">
        <f t="shared" si="1"/>
        <v>0</v>
      </c>
    </row>
    <row r="73" spans="2:8" x14ac:dyDescent="0.2">
      <c r="B73" s="230" t="s">
        <v>362</v>
      </c>
      <c r="C73" s="232" t="s">
        <v>286</v>
      </c>
      <c r="D73" s="246"/>
      <c r="E73" s="336"/>
      <c r="F73" s="336"/>
      <c r="G73" s="336"/>
      <c r="H73" s="277">
        <f t="shared" si="1"/>
        <v>0</v>
      </c>
    </row>
    <row r="74" spans="2:8" x14ac:dyDescent="0.2">
      <c r="B74" s="230" t="s">
        <v>363</v>
      </c>
      <c r="C74" s="232" t="s">
        <v>36</v>
      </c>
      <c r="D74" s="246"/>
      <c r="E74" s="336"/>
      <c r="F74" s="336"/>
      <c r="G74" s="336"/>
      <c r="H74" s="277">
        <f t="shared" si="1"/>
        <v>0</v>
      </c>
    </row>
    <row r="75" spans="2:8" x14ac:dyDescent="0.2">
      <c r="B75" s="230" t="s">
        <v>364</v>
      </c>
      <c r="C75" s="232" t="s">
        <v>90</v>
      </c>
      <c r="D75" s="246"/>
      <c r="E75" s="336"/>
      <c r="F75" s="336"/>
      <c r="G75" s="336"/>
      <c r="H75" s="277">
        <f t="shared" si="1"/>
        <v>0</v>
      </c>
    </row>
    <row r="76" spans="2:8" x14ac:dyDescent="0.2">
      <c r="B76" s="230" t="s">
        <v>365</v>
      </c>
      <c r="C76" s="80" t="s">
        <v>315</v>
      </c>
      <c r="D76" s="246"/>
      <c r="E76" s="336"/>
      <c r="F76" s="336"/>
      <c r="G76" s="336"/>
      <c r="H76" s="277">
        <f t="shared" si="1"/>
        <v>0</v>
      </c>
    </row>
    <row r="77" spans="2:8" x14ac:dyDescent="0.2">
      <c r="B77" s="230" t="s">
        <v>486</v>
      </c>
      <c r="C77" s="232" t="s">
        <v>91</v>
      </c>
      <c r="D77" s="233"/>
      <c r="E77" s="354"/>
      <c r="F77" s="335"/>
      <c r="G77" s="335"/>
      <c r="H77" s="277">
        <f t="shared" si="1"/>
        <v>0</v>
      </c>
    </row>
    <row r="78" spans="2:8" x14ac:dyDescent="0.2">
      <c r="B78" s="230" t="s">
        <v>487</v>
      </c>
      <c r="C78" s="232" t="s">
        <v>287</v>
      </c>
      <c r="D78" s="246"/>
      <c r="E78" s="336"/>
      <c r="F78" s="336"/>
      <c r="G78" s="336"/>
      <c r="H78" s="277">
        <f t="shared" si="1"/>
        <v>0</v>
      </c>
    </row>
    <row r="79" spans="2:8" x14ac:dyDescent="0.2">
      <c r="B79" s="230" t="s">
        <v>488</v>
      </c>
      <c r="C79" s="232" t="s">
        <v>288</v>
      </c>
      <c r="D79" s="246"/>
      <c r="E79" s="336"/>
      <c r="F79" s="336"/>
      <c r="G79" s="336"/>
      <c r="H79" s="277">
        <f t="shared" si="1"/>
        <v>0</v>
      </c>
    </row>
    <row r="80" spans="2:8" x14ac:dyDescent="0.2">
      <c r="B80" s="230" t="s">
        <v>489</v>
      </c>
      <c r="C80" s="232" t="s">
        <v>289</v>
      </c>
      <c r="D80" s="246"/>
      <c r="E80" s="336"/>
      <c r="F80" s="336"/>
      <c r="G80" s="336"/>
      <c r="H80" s="277">
        <f t="shared" si="1"/>
        <v>0</v>
      </c>
    </row>
    <row r="81" spans="2:8" x14ac:dyDescent="0.2">
      <c r="B81" s="230" t="s">
        <v>490</v>
      </c>
      <c r="C81" s="232" t="s">
        <v>32</v>
      </c>
      <c r="D81" s="246"/>
      <c r="E81" s="336"/>
      <c r="F81" s="336"/>
      <c r="G81" s="336"/>
      <c r="H81" s="277">
        <f t="shared" si="1"/>
        <v>0</v>
      </c>
    </row>
    <row r="82" spans="2:8" x14ac:dyDescent="0.2">
      <c r="B82" s="230" t="s">
        <v>491</v>
      </c>
      <c r="C82" s="232" t="s">
        <v>290</v>
      </c>
      <c r="D82" s="246"/>
      <c r="E82" s="336"/>
      <c r="F82" s="336"/>
      <c r="G82" s="336"/>
      <c r="H82" s="277">
        <f t="shared" si="1"/>
        <v>0</v>
      </c>
    </row>
    <row r="83" spans="2:8" x14ac:dyDescent="0.2">
      <c r="B83" s="230" t="s">
        <v>492</v>
      </c>
      <c r="C83" s="232" t="s">
        <v>95</v>
      </c>
      <c r="D83" s="246"/>
      <c r="E83" s="336"/>
      <c r="F83" s="336"/>
      <c r="G83" s="336"/>
      <c r="H83" s="277">
        <f t="shared" si="1"/>
        <v>0</v>
      </c>
    </row>
    <row r="84" spans="2:8" x14ac:dyDescent="0.2">
      <c r="B84" s="230" t="s">
        <v>493</v>
      </c>
      <c r="C84" s="232" t="s">
        <v>496</v>
      </c>
      <c r="D84" s="247"/>
      <c r="E84" s="336"/>
      <c r="F84" s="337"/>
      <c r="G84" s="337"/>
      <c r="H84" s="844">
        <f t="shared" si="1"/>
        <v>0</v>
      </c>
    </row>
    <row r="85" spans="2:8" x14ac:dyDescent="0.2">
      <c r="B85" s="230" t="s">
        <v>495</v>
      </c>
      <c r="C85" s="235" t="s">
        <v>581</v>
      </c>
      <c r="D85" s="247"/>
      <c r="E85" s="336"/>
      <c r="F85" s="337"/>
      <c r="G85" s="337"/>
      <c r="H85" s="844">
        <f t="shared" si="1"/>
        <v>0</v>
      </c>
    </row>
    <row r="86" spans="2:8" x14ac:dyDescent="0.2">
      <c r="B86" s="230" t="s">
        <v>582</v>
      </c>
      <c r="C86" s="235" t="s">
        <v>291</v>
      </c>
      <c r="D86" s="247"/>
      <c r="E86" s="336"/>
      <c r="F86" s="337"/>
      <c r="G86" s="337"/>
      <c r="H86" s="278">
        <f t="shared" si="1"/>
        <v>0</v>
      </c>
    </row>
    <row r="87" spans="2:8" x14ac:dyDescent="0.2">
      <c r="B87" s="23" t="s">
        <v>248</v>
      </c>
      <c r="C87" s="10" t="s">
        <v>37</v>
      </c>
      <c r="D87" s="223"/>
      <c r="E87" s="333"/>
      <c r="F87" s="333"/>
      <c r="G87" s="333"/>
      <c r="H87" s="276">
        <f t="shared" si="1"/>
        <v>0</v>
      </c>
    </row>
    <row r="88" spans="2:8" x14ac:dyDescent="0.2">
      <c r="B88" s="25" t="s">
        <v>494</v>
      </c>
      <c r="C88" s="226" t="s">
        <v>38</v>
      </c>
      <c r="D88" s="227"/>
      <c r="E88" s="334"/>
      <c r="F88" s="334"/>
      <c r="G88" s="334"/>
      <c r="H88" s="277">
        <f t="shared" ref="H88:H117" si="2">SUM(E88:G88)</f>
        <v>0</v>
      </c>
    </row>
    <row r="89" spans="2:8" x14ac:dyDescent="0.2">
      <c r="B89" s="25" t="s">
        <v>497</v>
      </c>
      <c r="C89" s="226" t="s">
        <v>292</v>
      </c>
      <c r="D89" s="246"/>
      <c r="E89" s="338"/>
      <c r="F89" s="338"/>
      <c r="G89" s="338"/>
      <c r="H89" s="277">
        <f t="shared" si="2"/>
        <v>0</v>
      </c>
    </row>
    <row r="90" spans="2:8" x14ac:dyDescent="0.2">
      <c r="B90" s="25" t="s">
        <v>498</v>
      </c>
      <c r="C90" s="226" t="s">
        <v>293</v>
      </c>
      <c r="D90" s="246"/>
      <c r="E90" s="338"/>
      <c r="F90" s="338"/>
      <c r="G90" s="338"/>
      <c r="H90" s="277">
        <f t="shared" si="2"/>
        <v>0</v>
      </c>
    </row>
    <row r="91" spans="2:8" x14ac:dyDescent="0.2">
      <c r="B91" s="25" t="s">
        <v>499</v>
      </c>
      <c r="C91" s="226" t="s">
        <v>294</v>
      </c>
      <c r="D91" s="246"/>
      <c r="E91" s="338"/>
      <c r="F91" s="338"/>
      <c r="G91" s="338"/>
      <c r="H91" s="277">
        <f t="shared" si="2"/>
        <v>0</v>
      </c>
    </row>
    <row r="92" spans="2:8" x14ac:dyDescent="0.2">
      <c r="B92" s="25" t="s">
        <v>500</v>
      </c>
      <c r="C92" s="226" t="s">
        <v>584</v>
      </c>
      <c r="D92" s="246"/>
      <c r="E92" s="338"/>
      <c r="F92" s="338"/>
      <c r="G92" s="338"/>
      <c r="H92" s="277">
        <f t="shared" si="2"/>
        <v>0</v>
      </c>
    </row>
    <row r="93" spans="2:8" x14ac:dyDescent="0.2">
      <c r="B93" s="25" t="s">
        <v>583</v>
      </c>
      <c r="C93" s="226" t="s">
        <v>295</v>
      </c>
      <c r="D93" s="246"/>
      <c r="E93" s="338"/>
      <c r="F93" s="338"/>
      <c r="G93" s="338"/>
      <c r="H93" s="277">
        <f t="shared" si="2"/>
        <v>0</v>
      </c>
    </row>
    <row r="94" spans="2:8" x14ac:dyDescent="0.2">
      <c r="B94" s="230" t="s">
        <v>501</v>
      </c>
      <c r="C94" s="232" t="s">
        <v>39</v>
      </c>
      <c r="D94" s="246"/>
      <c r="E94" s="338"/>
      <c r="F94" s="336"/>
      <c r="G94" s="336"/>
      <c r="H94" s="277">
        <f t="shared" si="2"/>
        <v>0</v>
      </c>
    </row>
    <row r="95" spans="2:8" x14ac:dyDescent="0.2">
      <c r="B95" s="230" t="s">
        <v>502</v>
      </c>
      <c r="C95" s="232" t="s">
        <v>40</v>
      </c>
      <c r="D95" s="233"/>
      <c r="E95" s="335"/>
      <c r="F95" s="335"/>
      <c r="G95" s="335"/>
      <c r="H95" s="277">
        <f t="shared" si="2"/>
        <v>0</v>
      </c>
    </row>
    <row r="96" spans="2:8" x14ac:dyDescent="0.2">
      <c r="B96" s="230" t="s">
        <v>503</v>
      </c>
      <c r="C96" s="232" t="s">
        <v>296</v>
      </c>
      <c r="D96" s="246"/>
      <c r="E96" s="338"/>
      <c r="F96" s="336"/>
      <c r="G96" s="336"/>
      <c r="H96" s="277">
        <f t="shared" si="2"/>
        <v>0</v>
      </c>
    </row>
    <row r="97" spans="2:8" x14ac:dyDescent="0.2">
      <c r="B97" s="230" t="s">
        <v>504</v>
      </c>
      <c r="C97" s="232" t="s">
        <v>297</v>
      </c>
      <c r="D97" s="246"/>
      <c r="E97" s="338"/>
      <c r="F97" s="336"/>
      <c r="G97" s="336"/>
      <c r="H97" s="277">
        <f t="shared" si="2"/>
        <v>0</v>
      </c>
    </row>
    <row r="98" spans="2:8" x14ac:dyDescent="0.2">
      <c r="B98" s="230" t="s">
        <v>505</v>
      </c>
      <c r="C98" s="232" t="s">
        <v>298</v>
      </c>
      <c r="D98" s="246"/>
      <c r="E98" s="338"/>
      <c r="F98" s="336"/>
      <c r="G98" s="336"/>
      <c r="H98" s="277">
        <f t="shared" si="2"/>
        <v>0</v>
      </c>
    </row>
    <row r="99" spans="2:8" x14ac:dyDescent="0.2">
      <c r="B99" s="230" t="s">
        <v>506</v>
      </c>
      <c r="C99" s="232" t="s">
        <v>299</v>
      </c>
      <c r="D99" s="246"/>
      <c r="E99" s="338"/>
      <c r="F99" s="336"/>
      <c r="G99" s="336"/>
      <c r="H99" s="277">
        <f t="shared" si="2"/>
        <v>0</v>
      </c>
    </row>
    <row r="100" spans="2:8" x14ac:dyDescent="0.2">
      <c r="B100" s="230" t="s">
        <v>507</v>
      </c>
      <c r="C100" s="232" t="s">
        <v>41</v>
      </c>
      <c r="D100" s="246"/>
      <c r="E100" s="338"/>
      <c r="F100" s="336"/>
      <c r="G100" s="336"/>
      <c r="H100" s="277">
        <f t="shared" si="2"/>
        <v>0</v>
      </c>
    </row>
    <row r="101" spans="2:8" x14ac:dyDescent="0.2">
      <c r="B101" s="230" t="s">
        <v>508</v>
      </c>
      <c r="C101" s="232" t="s">
        <v>92</v>
      </c>
      <c r="D101" s="246"/>
      <c r="E101" s="338"/>
      <c r="F101" s="336"/>
      <c r="G101" s="336"/>
      <c r="H101" s="277">
        <f t="shared" si="2"/>
        <v>0</v>
      </c>
    </row>
    <row r="102" spans="2:8" x14ac:dyDescent="0.2">
      <c r="B102" s="230" t="s">
        <v>509</v>
      </c>
      <c r="C102" s="232" t="s">
        <v>93</v>
      </c>
      <c r="D102" s="233"/>
      <c r="E102" s="335"/>
      <c r="F102" s="335"/>
      <c r="G102" s="335"/>
      <c r="H102" s="277">
        <f t="shared" si="2"/>
        <v>0</v>
      </c>
    </row>
    <row r="103" spans="2:8" x14ac:dyDescent="0.2">
      <c r="B103" s="230" t="s">
        <v>510</v>
      </c>
      <c r="C103" s="11" t="s">
        <v>118</v>
      </c>
      <c r="D103" s="246"/>
      <c r="E103" s="338"/>
      <c r="F103" s="336"/>
      <c r="G103" s="336"/>
      <c r="H103" s="277">
        <f t="shared" si="2"/>
        <v>0</v>
      </c>
    </row>
    <row r="104" spans="2:8" x14ac:dyDescent="0.2">
      <c r="B104" s="230" t="s">
        <v>511</v>
      </c>
      <c r="C104" s="11" t="s">
        <v>300</v>
      </c>
      <c r="D104" s="246"/>
      <c r="E104" s="338"/>
      <c r="F104" s="336"/>
      <c r="G104" s="336"/>
      <c r="H104" s="277">
        <f t="shared" si="2"/>
        <v>0</v>
      </c>
    </row>
    <row r="105" spans="2:8" x14ac:dyDescent="0.2">
      <c r="B105" s="230" t="s">
        <v>512</v>
      </c>
      <c r="C105" s="11" t="s">
        <v>301</v>
      </c>
      <c r="D105" s="246"/>
      <c r="E105" s="338"/>
      <c r="F105" s="336"/>
      <c r="G105" s="336"/>
      <c r="H105" s="277">
        <f t="shared" si="2"/>
        <v>0</v>
      </c>
    </row>
    <row r="106" spans="2:8" x14ac:dyDescent="0.2">
      <c r="B106" s="230" t="s">
        <v>513</v>
      </c>
      <c r="C106" s="11" t="s">
        <v>302</v>
      </c>
      <c r="D106" s="246"/>
      <c r="E106" s="338"/>
      <c r="F106" s="336"/>
      <c r="G106" s="336"/>
      <c r="H106" s="277">
        <f t="shared" si="2"/>
        <v>0</v>
      </c>
    </row>
    <row r="107" spans="2:8" x14ac:dyDescent="0.2">
      <c r="B107" s="230" t="s">
        <v>514</v>
      </c>
      <c r="C107" s="11" t="s">
        <v>303</v>
      </c>
      <c r="D107" s="246"/>
      <c r="E107" s="338"/>
      <c r="F107" s="336"/>
      <c r="G107" s="336"/>
      <c r="H107" s="277">
        <f t="shared" si="2"/>
        <v>0</v>
      </c>
    </row>
    <row r="108" spans="2:8" x14ac:dyDescent="0.2">
      <c r="B108" s="230" t="s">
        <v>515</v>
      </c>
      <c r="C108" s="11" t="s">
        <v>304</v>
      </c>
      <c r="D108" s="246"/>
      <c r="E108" s="338"/>
      <c r="F108" s="336"/>
      <c r="G108" s="336"/>
      <c r="H108" s="277">
        <f t="shared" si="2"/>
        <v>0</v>
      </c>
    </row>
    <row r="109" spans="2:8" x14ac:dyDescent="0.2">
      <c r="B109" s="230" t="s">
        <v>516</v>
      </c>
      <c r="C109" s="3" t="s">
        <v>119</v>
      </c>
      <c r="D109" s="246"/>
      <c r="E109" s="338"/>
      <c r="F109" s="336"/>
      <c r="G109" s="336"/>
      <c r="H109" s="277">
        <f t="shared" si="2"/>
        <v>0</v>
      </c>
    </row>
    <row r="110" spans="2:8" x14ac:dyDescent="0.2">
      <c r="B110" s="230" t="s">
        <v>517</v>
      </c>
      <c r="C110" s="232" t="s">
        <v>94</v>
      </c>
      <c r="D110" s="246"/>
      <c r="E110" s="338"/>
      <c r="F110" s="336"/>
      <c r="G110" s="336"/>
      <c r="H110" s="277">
        <f t="shared" si="2"/>
        <v>0</v>
      </c>
    </row>
    <row r="111" spans="2:8" x14ac:dyDescent="0.2">
      <c r="B111" s="230" t="s">
        <v>518</v>
      </c>
      <c r="C111" s="232" t="s">
        <v>42</v>
      </c>
      <c r="D111" s="233"/>
      <c r="E111" s="335"/>
      <c r="F111" s="335"/>
      <c r="G111" s="335"/>
      <c r="H111" s="277">
        <f t="shared" si="2"/>
        <v>0</v>
      </c>
    </row>
    <row r="112" spans="2:8" x14ac:dyDescent="0.2">
      <c r="B112" s="230" t="s">
        <v>519</v>
      </c>
      <c r="C112" s="232" t="s">
        <v>305</v>
      </c>
      <c r="D112" s="246"/>
      <c r="E112" s="338"/>
      <c r="F112" s="336"/>
      <c r="G112" s="336"/>
      <c r="H112" s="277">
        <f t="shared" si="2"/>
        <v>0</v>
      </c>
    </row>
    <row r="113" spans="2:8" x14ac:dyDescent="0.2">
      <c r="B113" s="230" t="s">
        <v>520</v>
      </c>
      <c r="C113" s="232" t="s">
        <v>306</v>
      </c>
      <c r="D113" s="246"/>
      <c r="E113" s="338"/>
      <c r="F113" s="336"/>
      <c r="G113" s="336"/>
      <c r="H113" s="277">
        <f t="shared" si="2"/>
        <v>0</v>
      </c>
    </row>
    <row r="114" spans="2:8" x14ac:dyDescent="0.2">
      <c r="B114" s="230" t="s">
        <v>521</v>
      </c>
      <c r="C114" s="232" t="s">
        <v>120</v>
      </c>
      <c r="D114" s="246"/>
      <c r="E114" s="338"/>
      <c r="F114" s="336"/>
      <c r="G114" s="336"/>
      <c r="H114" s="277">
        <f t="shared" si="2"/>
        <v>0</v>
      </c>
    </row>
    <row r="115" spans="2:8" x14ac:dyDescent="0.2">
      <c r="B115" s="230" t="s">
        <v>522</v>
      </c>
      <c r="C115" s="487" t="s">
        <v>445</v>
      </c>
      <c r="D115" s="485"/>
      <c r="E115" s="494"/>
      <c r="F115" s="495"/>
      <c r="G115" s="495"/>
      <c r="H115" s="278"/>
    </row>
    <row r="116" spans="2:8" x14ac:dyDescent="0.2">
      <c r="B116" s="230" t="s">
        <v>523</v>
      </c>
      <c r="C116" s="232" t="s">
        <v>42</v>
      </c>
      <c r="D116" s="246"/>
      <c r="E116" s="338"/>
      <c r="F116" s="336"/>
      <c r="G116" s="336"/>
      <c r="H116" s="278">
        <f t="shared" si="2"/>
        <v>0</v>
      </c>
    </row>
    <row r="117" spans="2:8" ht="25.5" x14ac:dyDescent="0.2">
      <c r="B117" s="93" t="s">
        <v>249</v>
      </c>
      <c r="C117" s="222" t="s">
        <v>317</v>
      </c>
      <c r="D117" s="279"/>
      <c r="E117" s="340"/>
      <c r="F117" s="340"/>
      <c r="G117" s="340"/>
      <c r="H117" s="276">
        <f t="shared" si="2"/>
        <v>0</v>
      </c>
    </row>
    <row r="118" spans="2:8" x14ac:dyDescent="0.2">
      <c r="B118" s="23" t="s">
        <v>20</v>
      </c>
      <c r="C118" s="222" t="s">
        <v>193</v>
      </c>
      <c r="D118" s="280"/>
      <c r="E118" s="280"/>
      <c r="F118" s="280"/>
      <c r="G118" s="280"/>
      <c r="H118" s="281"/>
    </row>
    <row r="119" spans="2:8" x14ac:dyDescent="0.2">
      <c r="B119" s="230">
        <v>1</v>
      </c>
      <c r="C119" s="282" t="s">
        <v>15</v>
      </c>
      <c r="D119" s="246"/>
      <c r="E119" s="336"/>
      <c r="F119" s="17"/>
      <c r="G119" s="17"/>
      <c r="H119" s="283">
        <f t="shared" ref="H119:H124" si="3">SUM(E119:G119)</f>
        <v>0</v>
      </c>
    </row>
    <row r="120" spans="2:8" x14ac:dyDescent="0.2">
      <c r="B120" s="230">
        <v>2</v>
      </c>
      <c r="C120" s="282" t="s">
        <v>17</v>
      </c>
      <c r="D120" s="246"/>
      <c r="E120" s="336"/>
      <c r="F120" s="17"/>
      <c r="G120" s="17"/>
      <c r="H120" s="283">
        <f t="shared" si="3"/>
        <v>0</v>
      </c>
    </row>
    <row r="121" spans="2:8" x14ac:dyDescent="0.2">
      <c r="B121" s="230">
        <v>3</v>
      </c>
      <c r="C121" s="282" t="s">
        <v>7</v>
      </c>
      <c r="D121" s="246"/>
      <c r="E121" s="336"/>
      <c r="F121" s="17"/>
      <c r="G121" s="17"/>
      <c r="H121" s="283">
        <f t="shared" si="3"/>
        <v>0</v>
      </c>
    </row>
    <row r="122" spans="2:8" x14ac:dyDescent="0.2">
      <c r="B122" s="230">
        <v>4</v>
      </c>
      <c r="C122" s="11" t="s">
        <v>318</v>
      </c>
      <c r="D122" s="246"/>
      <c r="E122" s="336"/>
      <c r="F122" s="17"/>
      <c r="G122" s="17"/>
      <c r="H122" s="283">
        <f t="shared" si="3"/>
        <v>0</v>
      </c>
    </row>
    <row r="123" spans="2:8" x14ac:dyDescent="0.2">
      <c r="B123" s="230">
        <v>5</v>
      </c>
      <c r="C123" s="282" t="s">
        <v>71</v>
      </c>
      <c r="D123" s="246"/>
      <c r="E123" s="336"/>
      <c r="F123" s="17"/>
      <c r="G123" s="17"/>
      <c r="H123" s="283">
        <f t="shared" si="3"/>
        <v>0</v>
      </c>
    </row>
    <row r="124" spans="2:8" x14ac:dyDescent="0.2">
      <c r="B124" s="230">
        <v>6</v>
      </c>
      <c r="C124" s="282" t="s">
        <v>319</v>
      </c>
      <c r="D124" s="246"/>
      <c r="E124" s="336"/>
      <c r="F124" s="17"/>
      <c r="G124" s="17"/>
      <c r="H124" s="283">
        <f t="shared" si="3"/>
        <v>0</v>
      </c>
    </row>
    <row r="125" spans="2:8" x14ac:dyDescent="0.2">
      <c r="B125" s="22" t="s">
        <v>5</v>
      </c>
      <c r="C125" s="215"/>
      <c r="D125" s="18"/>
      <c r="E125" s="18"/>
      <c r="F125" s="18"/>
      <c r="G125" s="18"/>
      <c r="H125" s="332"/>
    </row>
    <row r="126" spans="2:8" x14ac:dyDescent="0.2">
      <c r="B126" s="22" t="s">
        <v>69</v>
      </c>
      <c r="C126" s="284"/>
      <c r="D126" s="285"/>
      <c r="E126" s="285"/>
      <c r="F126" s="285"/>
      <c r="G126" s="285"/>
      <c r="H126" s="286">
        <f>SUM(E126:G126)</f>
        <v>0</v>
      </c>
    </row>
    <row r="127" spans="2:8" x14ac:dyDescent="0.2">
      <c r="B127" s="287" t="s">
        <v>21</v>
      </c>
      <c r="C127" s="288" t="s">
        <v>58</v>
      </c>
      <c r="D127" s="175"/>
      <c r="E127" s="175"/>
      <c r="F127" s="175"/>
      <c r="G127" s="175"/>
      <c r="H127" s="276"/>
    </row>
    <row r="128" spans="2:8" x14ac:dyDescent="0.2">
      <c r="B128" s="289">
        <v>1</v>
      </c>
      <c r="C128" s="290" t="s">
        <v>6</v>
      </c>
      <c r="D128" s="246"/>
      <c r="E128" s="336"/>
      <c r="F128" s="16"/>
      <c r="G128" s="16"/>
      <c r="H128" s="277">
        <f t="shared" ref="H128:H135" si="4">SUM(E128:G128)</f>
        <v>0</v>
      </c>
    </row>
    <row r="129" spans="2:8" x14ac:dyDescent="0.2">
      <c r="B129" s="291">
        <v>2</v>
      </c>
      <c r="C129" s="282" t="s">
        <v>15</v>
      </c>
      <c r="D129" s="246"/>
      <c r="E129" s="336"/>
      <c r="F129" s="17"/>
      <c r="G129" s="17"/>
      <c r="H129" s="277">
        <f t="shared" si="4"/>
        <v>0</v>
      </c>
    </row>
    <row r="130" spans="2:8" x14ac:dyDescent="0.2">
      <c r="B130" s="291">
        <v>3</v>
      </c>
      <c r="C130" s="282" t="s">
        <v>17</v>
      </c>
      <c r="D130" s="246"/>
      <c r="E130" s="336"/>
      <c r="F130" s="17"/>
      <c r="G130" s="17"/>
      <c r="H130" s="277">
        <f t="shared" si="4"/>
        <v>0</v>
      </c>
    </row>
    <row r="131" spans="2:8" x14ac:dyDescent="0.2">
      <c r="B131" s="291">
        <v>4</v>
      </c>
      <c r="C131" s="282" t="s">
        <v>7</v>
      </c>
      <c r="D131" s="246"/>
      <c r="E131" s="336"/>
      <c r="F131" s="17"/>
      <c r="G131" s="17"/>
      <c r="H131" s="277">
        <f t="shared" si="4"/>
        <v>0</v>
      </c>
    </row>
    <row r="132" spans="2:8" x14ac:dyDescent="0.2">
      <c r="B132" s="291">
        <v>5</v>
      </c>
      <c r="C132" s="11" t="s">
        <v>318</v>
      </c>
      <c r="D132" s="246"/>
      <c r="E132" s="336"/>
      <c r="F132" s="17"/>
      <c r="G132" s="17"/>
      <c r="H132" s="277">
        <f t="shared" si="4"/>
        <v>0</v>
      </c>
    </row>
    <row r="133" spans="2:8" x14ac:dyDescent="0.2">
      <c r="B133" s="291">
        <v>6</v>
      </c>
      <c r="C133" s="282" t="s">
        <v>71</v>
      </c>
      <c r="D133" s="246"/>
      <c r="E133" s="336"/>
      <c r="F133" s="17"/>
      <c r="G133" s="17"/>
      <c r="H133" s="277">
        <f t="shared" si="4"/>
        <v>0</v>
      </c>
    </row>
    <row r="134" spans="2:8" x14ac:dyDescent="0.2">
      <c r="B134" s="291">
        <v>7</v>
      </c>
      <c r="C134" s="282" t="s">
        <v>319</v>
      </c>
      <c r="D134" s="246"/>
      <c r="E134" s="336"/>
      <c r="F134" s="17"/>
      <c r="G134" s="17"/>
      <c r="H134" s="277">
        <f t="shared" si="4"/>
        <v>0</v>
      </c>
    </row>
    <row r="135" spans="2:8" x14ac:dyDescent="0.2">
      <c r="B135" s="292">
        <v>8</v>
      </c>
      <c r="C135" s="215"/>
      <c r="D135" s="18"/>
      <c r="E135" s="18"/>
      <c r="F135" s="18"/>
      <c r="G135" s="18"/>
      <c r="H135" s="278">
        <f t="shared" si="4"/>
        <v>0</v>
      </c>
    </row>
    <row r="136" spans="2:8" x14ac:dyDescent="0.2">
      <c r="B136" s="287" t="s">
        <v>163</v>
      </c>
      <c r="C136" s="288" t="s">
        <v>60</v>
      </c>
      <c r="D136" s="175"/>
      <c r="E136" s="175"/>
      <c r="F136" s="175"/>
      <c r="G136" s="175"/>
      <c r="H136" s="276"/>
    </row>
    <row r="137" spans="2:8" x14ac:dyDescent="0.2">
      <c r="B137" s="289">
        <v>1</v>
      </c>
      <c r="C137" s="213"/>
      <c r="D137" s="16"/>
      <c r="E137" s="16"/>
      <c r="F137" s="16"/>
      <c r="G137" s="16"/>
      <c r="H137" s="277">
        <f t="shared" ref="H137:H144" si="5">SUM(E137:G137)</f>
        <v>0</v>
      </c>
    </row>
    <row r="138" spans="2:8" x14ac:dyDescent="0.2">
      <c r="B138" s="291">
        <v>2</v>
      </c>
      <c r="C138" s="214"/>
      <c r="D138" s="17"/>
      <c r="E138" s="17"/>
      <c r="F138" s="17"/>
      <c r="G138" s="17"/>
      <c r="H138" s="277">
        <f t="shared" si="5"/>
        <v>0</v>
      </c>
    </row>
    <row r="139" spans="2:8" x14ac:dyDescent="0.2">
      <c r="B139" s="291">
        <v>3</v>
      </c>
      <c r="C139" s="214"/>
      <c r="D139" s="17"/>
      <c r="E139" s="17"/>
      <c r="F139" s="17"/>
      <c r="G139" s="17"/>
      <c r="H139" s="277">
        <f t="shared" si="5"/>
        <v>0</v>
      </c>
    </row>
    <row r="140" spans="2:8" x14ac:dyDescent="0.2">
      <c r="B140" s="291">
        <v>4</v>
      </c>
      <c r="C140" s="214"/>
      <c r="D140" s="17"/>
      <c r="E140" s="17"/>
      <c r="F140" s="17"/>
      <c r="G140" s="17"/>
      <c r="H140" s="277">
        <f t="shared" si="5"/>
        <v>0</v>
      </c>
    </row>
    <row r="141" spans="2:8" x14ac:dyDescent="0.2">
      <c r="B141" s="291">
        <v>5</v>
      </c>
      <c r="C141" s="214"/>
      <c r="D141" s="17"/>
      <c r="E141" s="17"/>
      <c r="F141" s="17"/>
      <c r="G141" s="17"/>
      <c r="H141" s="277">
        <f t="shared" si="5"/>
        <v>0</v>
      </c>
    </row>
    <row r="142" spans="2:8" x14ac:dyDescent="0.2">
      <c r="B142" s="291">
        <v>6</v>
      </c>
      <c r="C142" s="214"/>
      <c r="D142" s="17"/>
      <c r="E142" s="17"/>
      <c r="F142" s="17"/>
      <c r="G142" s="17"/>
      <c r="H142" s="277">
        <f t="shared" si="5"/>
        <v>0</v>
      </c>
    </row>
    <row r="143" spans="2:8" x14ac:dyDescent="0.2">
      <c r="B143" s="291">
        <v>7</v>
      </c>
      <c r="C143" s="214"/>
      <c r="D143" s="17"/>
      <c r="E143" s="17"/>
      <c r="F143" s="17"/>
      <c r="G143" s="17"/>
      <c r="H143" s="277">
        <f t="shared" si="5"/>
        <v>0</v>
      </c>
    </row>
    <row r="144" spans="2:8" ht="13.5" thickBot="1" x14ac:dyDescent="0.25">
      <c r="B144" s="293">
        <v>8</v>
      </c>
      <c r="C144" s="216"/>
      <c r="D144" s="19"/>
      <c r="E144" s="19"/>
      <c r="F144" s="19"/>
      <c r="G144" s="19"/>
      <c r="H144" s="294">
        <f t="shared" si="5"/>
        <v>0</v>
      </c>
    </row>
    <row r="145" spans="2:8" ht="13.5" thickTop="1" x14ac:dyDescent="0.2">
      <c r="B145" s="4" t="s">
        <v>538</v>
      </c>
    </row>
    <row r="147" spans="2:8" ht="13.5" thickBot="1" x14ac:dyDescent="0.25">
      <c r="H147" s="296" t="s">
        <v>171</v>
      </c>
    </row>
    <row r="148" spans="2:8" ht="64.5" thickTop="1" x14ac:dyDescent="0.2">
      <c r="B148" s="272" t="s">
        <v>14</v>
      </c>
      <c r="C148" s="268" t="s">
        <v>76</v>
      </c>
      <c r="D148" s="90" t="s">
        <v>142</v>
      </c>
      <c r="E148" s="268" t="s">
        <v>442</v>
      </c>
      <c r="F148" s="268" t="s">
        <v>366</v>
      </c>
      <c r="G148" s="381" t="s">
        <v>379</v>
      </c>
      <c r="H148" s="91" t="s">
        <v>64</v>
      </c>
    </row>
    <row r="149" spans="2:8" x14ac:dyDescent="0.2">
      <c r="B149" s="273" t="s">
        <v>19</v>
      </c>
      <c r="C149" s="274" t="s">
        <v>316</v>
      </c>
      <c r="D149" s="173"/>
      <c r="E149" s="173"/>
      <c r="F149" s="173"/>
      <c r="G149" s="175"/>
      <c r="H149" s="174"/>
    </row>
    <row r="150" spans="2:8" x14ac:dyDescent="0.2">
      <c r="B150" s="482" t="s">
        <v>77</v>
      </c>
      <c r="C150" s="484" t="s">
        <v>444</v>
      </c>
      <c r="D150" s="173"/>
      <c r="E150" s="173"/>
      <c r="F150" s="173"/>
      <c r="G150" s="173"/>
      <c r="H150" s="174"/>
    </row>
    <row r="151" spans="2:8" x14ac:dyDescent="0.2">
      <c r="B151" s="23" t="s">
        <v>80</v>
      </c>
      <c r="C151" s="483" t="s">
        <v>29</v>
      </c>
      <c r="D151" s="223"/>
      <c r="E151" s="175"/>
      <c r="F151" s="175"/>
      <c r="G151" s="175"/>
      <c r="H151" s="297"/>
    </row>
    <row r="152" spans="2:8" x14ac:dyDescent="0.2">
      <c r="B152" s="25" t="s">
        <v>49</v>
      </c>
      <c r="C152" s="226" t="s">
        <v>78</v>
      </c>
      <c r="D152" s="227"/>
      <c r="E152" s="298"/>
      <c r="F152" s="298"/>
      <c r="G152" s="298"/>
      <c r="H152" s="299"/>
    </row>
    <row r="153" spans="2:8" x14ac:dyDescent="0.2">
      <c r="B153" s="25" t="s">
        <v>448</v>
      </c>
      <c r="C153" s="226" t="s">
        <v>253</v>
      </c>
      <c r="D153" s="227"/>
      <c r="E153" s="298"/>
      <c r="F153" s="298"/>
      <c r="G153" s="298"/>
      <c r="H153" s="299"/>
    </row>
    <row r="154" spans="2:8" x14ac:dyDescent="0.2">
      <c r="B154" s="230" t="s">
        <v>449</v>
      </c>
      <c r="C154" s="232" t="s">
        <v>254</v>
      </c>
      <c r="D154" s="233"/>
      <c r="E154" s="298"/>
      <c r="F154" s="298"/>
      <c r="G154" s="298"/>
      <c r="H154" s="299"/>
    </row>
    <row r="155" spans="2:8" x14ac:dyDescent="0.2">
      <c r="B155" s="230" t="s">
        <v>450</v>
      </c>
      <c r="C155" s="232" t="s">
        <v>255</v>
      </c>
      <c r="D155" s="246"/>
      <c r="E155" s="298">
        <f t="shared" ref="E155:G173" si="6">+$D155*E17</f>
        <v>0</v>
      </c>
      <c r="F155" s="298">
        <f t="shared" si="6"/>
        <v>0</v>
      </c>
      <c r="G155" s="298">
        <f t="shared" si="6"/>
        <v>0</v>
      </c>
      <c r="H155" s="299">
        <f t="shared" ref="H155:H191" si="7">SUM(E155:G155)</f>
        <v>0</v>
      </c>
    </row>
    <row r="156" spans="2:8" x14ac:dyDescent="0.2">
      <c r="B156" s="230" t="s">
        <v>451</v>
      </c>
      <c r="C156" s="232" t="s">
        <v>256</v>
      </c>
      <c r="D156" s="246"/>
      <c r="E156" s="298">
        <f t="shared" si="6"/>
        <v>0</v>
      </c>
      <c r="F156" s="298">
        <f t="shared" si="6"/>
        <v>0</v>
      </c>
      <c r="G156" s="298">
        <f t="shared" si="6"/>
        <v>0</v>
      </c>
      <c r="H156" s="299">
        <f t="shared" si="7"/>
        <v>0</v>
      </c>
    </row>
    <row r="157" spans="2:8" x14ac:dyDescent="0.2">
      <c r="B157" s="230" t="s">
        <v>452</v>
      </c>
      <c r="C157" s="232" t="s">
        <v>257</v>
      </c>
      <c r="D157" s="233"/>
      <c r="E157" s="298">
        <f t="shared" si="6"/>
        <v>0</v>
      </c>
      <c r="F157" s="298">
        <f t="shared" si="6"/>
        <v>0</v>
      </c>
      <c r="G157" s="298">
        <f t="shared" si="6"/>
        <v>0</v>
      </c>
      <c r="H157" s="299">
        <f t="shared" si="7"/>
        <v>0</v>
      </c>
    </row>
    <row r="158" spans="2:8" x14ac:dyDescent="0.2">
      <c r="B158" s="230" t="s">
        <v>453</v>
      </c>
      <c r="C158" s="232" t="str">
        <f>+C155</f>
        <v>Текуће одржавање</v>
      </c>
      <c r="D158" s="246"/>
      <c r="E158" s="298">
        <f t="shared" si="6"/>
        <v>0</v>
      </c>
      <c r="F158" s="298">
        <f t="shared" si="6"/>
        <v>0</v>
      </c>
      <c r="G158" s="298">
        <f t="shared" si="6"/>
        <v>0</v>
      </c>
      <c r="H158" s="299">
        <f t="shared" si="7"/>
        <v>0</v>
      </c>
    </row>
    <row r="159" spans="2:8" x14ac:dyDescent="0.2">
      <c r="B159" s="230" t="s">
        <v>454</v>
      </c>
      <c r="C159" s="232" t="str">
        <f>+C156</f>
        <v>Инвестиционо одржавање</v>
      </c>
      <c r="D159" s="246"/>
      <c r="E159" s="298">
        <f t="shared" si="6"/>
        <v>0</v>
      </c>
      <c r="F159" s="298">
        <f t="shared" si="6"/>
        <v>0</v>
      </c>
      <c r="G159" s="298">
        <f t="shared" si="6"/>
        <v>0</v>
      </c>
      <c r="H159" s="299">
        <f t="shared" si="7"/>
        <v>0</v>
      </c>
    </row>
    <row r="160" spans="2:8" x14ac:dyDescent="0.2">
      <c r="B160" s="230" t="s">
        <v>455</v>
      </c>
      <c r="C160" s="232" t="s">
        <v>258</v>
      </c>
      <c r="D160" s="246"/>
      <c r="E160" s="298">
        <f t="shared" si="6"/>
        <v>0</v>
      </c>
      <c r="F160" s="298">
        <f t="shared" si="6"/>
        <v>0</v>
      </c>
      <c r="G160" s="298">
        <f t="shared" si="6"/>
        <v>0</v>
      </c>
      <c r="H160" s="299">
        <f t="shared" si="7"/>
        <v>0</v>
      </c>
    </row>
    <row r="161" spans="2:8" x14ac:dyDescent="0.2">
      <c r="B161" s="230" t="s">
        <v>456</v>
      </c>
      <c r="C161" s="232" t="s">
        <v>259</v>
      </c>
      <c r="D161" s="246"/>
      <c r="E161" s="298">
        <f t="shared" si="6"/>
        <v>0</v>
      </c>
      <c r="F161" s="298">
        <f t="shared" si="6"/>
        <v>0</v>
      </c>
      <c r="G161" s="298">
        <f t="shared" si="6"/>
        <v>0</v>
      </c>
      <c r="H161" s="299">
        <f t="shared" si="7"/>
        <v>0</v>
      </c>
    </row>
    <row r="162" spans="2:8" x14ac:dyDescent="0.2">
      <c r="B162" s="230" t="s">
        <v>457</v>
      </c>
      <c r="C162" s="232" t="s">
        <v>260</v>
      </c>
      <c r="D162" s="233"/>
      <c r="E162" s="298">
        <f t="shared" si="6"/>
        <v>0</v>
      </c>
      <c r="F162" s="298">
        <f t="shared" si="6"/>
        <v>0</v>
      </c>
      <c r="G162" s="298">
        <f t="shared" si="6"/>
        <v>0</v>
      </c>
      <c r="H162" s="299">
        <f t="shared" si="7"/>
        <v>0</v>
      </c>
    </row>
    <row r="163" spans="2:8" x14ac:dyDescent="0.2">
      <c r="B163" s="230" t="s">
        <v>458</v>
      </c>
      <c r="C163" s="232" t="s">
        <v>261</v>
      </c>
      <c r="D163" s="246"/>
      <c r="E163" s="298">
        <f t="shared" si="6"/>
        <v>0</v>
      </c>
      <c r="F163" s="298">
        <f t="shared" si="6"/>
        <v>0</v>
      </c>
      <c r="G163" s="298">
        <f t="shared" si="6"/>
        <v>0</v>
      </c>
      <c r="H163" s="299">
        <f t="shared" si="7"/>
        <v>0</v>
      </c>
    </row>
    <row r="164" spans="2:8" x14ac:dyDescent="0.2">
      <c r="B164" s="230" t="s">
        <v>459</v>
      </c>
      <c r="C164" s="232" t="s">
        <v>262</v>
      </c>
      <c r="D164" s="246"/>
      <c r="E164" s="298">
        <f t="shared" si="6"/>
        <v>0</v>
      </c>
      <c r="F164" s="298">
        <f t="shared" si="6"/>
        <v>0</v>
      </c>
      <c r="G164" s="298">
        <f t="shared" si="6"/>
        <v>0</v>
      </c>
      <c r="H164" s="299">
        <f t="shared" si="7"/>
        <v>0</v>
      </c>
    </row>
    <row r="165" spans="2:8" x14ac:dyDescent="0.2">
      <c r="B165" s="230" t="s">
        <v>460</v>
      </c>
      <c r="C165" s="232" t="s">
        <v>263</v>
      </c>
      <c r="D165" s="246"/>
      <c r="E165" s="298">
        <f t="shared" si="6"/>
        <v>0</v>
      </c>
      <c r="F165" s="298">
        <f t="shared" si="6"/>
        <v>0</v>
      </c>
      <c r="G165" s="298">
        <f t="shared" si="6"/>
        <v>0</v>
      </c>
      <c r="H165" s="299">
        <f t="shared" si="7"/>
        <v>0</v>
      </c>
    </row>
    <row r="166" spans="2:8" x14ac:dyDescent="0.2">
      <c r="B166" s="230" t="s">
        <v>461</v>
      </c>
      <c r="C166" s="232" t="s">
        <v>264</v>
      </c>
      <c r="D166" s="246"/>
      <c r="E166" s="298">
        <f t="shared" si="6"/>
        <v>0</v>
      </c>
      <c r="F166" s="298">
        <f t="shared" si="6"/>
        <v>0</v>
      </c>
      <c r="G166" s="298">
        <f t="shared" si="6"/>
        <v>0</v>
      </c>
      <c r="H166" s="299">
        <f t="shared" si="7"/>
        <v>0</v>
      </c>
    </row>
    <row r="167" spans="2:8" x14ac:dyDescent="0.2">
      <c r="B167" s="230" t="s">
        <v>462</v>
      </c>
      <c r="C167" s="232" t="s">
        <v>265</v>
      </c>
      <c r="D167" s="246"/>
      <c r="E167" s="298">
        <f t="shared" si="6"/>
        <v>0</v>
      </c>
      <c r="F167" s="298">
        <f t="shared" si="6"/>
        <v>0</v>
      </c>
      <c r="G167" s="298">
        <f t="shared" si="6"/>
        <v>0</v>
      </c>
      <c r="H167" s="299">
        <f t="shared" si="7"/>
        <v>0</v>
      </c>
    </row>
    <row r="168" spans="2:8" x14ac:dyDescent="0.2">
      <c r="B168" s="230" t="s">
        <v>463</v>
      </c>
      <c r="C168" s="232" t="s">
        <v>266</v>
      </c>
      <c r="D168" s="246"/>
      <c r="E168" s="298">
        <f t="shared" si="6"/>
        <v>0</v>
      </c>
      <c r="F168" s="298">
        <f t="shared" si="6"/>
        <v>0</v>
      </c>
      <c r="G168" s="298">
        <f t="shared" si="6"/>
        <v>0</v>
      </c>
      <c r="H168" s="299">
        <f t="shared" si="7"/>
        <v>0</v>
      </c>
    </row>
    <row r="169" spans="2:8" x14ac:dyDescent="0.2">
      <c r="B169" s="22" t="s">
        <v>50</v>
      </c>
      <c r="C169" s="235" t="s">
        <v>79</v>
      </c>
      <c r="D169" s="246"/>
      <c r="E169" s="298">
        <f t="shared" si="6"/>
        <v>0</v>
      </c>
      <c r="F169" s="298">
        <f t="shared" si="6"/>
        <v>0</v>
      </c>
      <c r="G169" s="298">
        <f t="shared" si="6"/>
        <v>0</v>
      </c>
      <c r="H169" s="299">
        <f t="shared" si="7"/>
        <v>0</v>
      </c>
    </row>
    <row r="170" spans="2:8" x14ac:dyDescent="0.2">
      <c r="B170" s="230" t="s">
        <v>51</v>
      </c>
      <c r="C170" s="232" t="s">
        <v>30</v>
      </c>
      <c r="D170" s="233"/>
      <c r="E170" s="298">
        <f t="shared" si="6"/>
        <v>0</v>
      </c>
      <c r="F170" s="298">
        <f t="shared" si="6"/>
        <v>0</v>
      </c>
      <c r="G170" s="298">
        <f t="shared" si="6"/>
        <v>0</v>
      </c>
      <c r="H170" s="299">
        <f t="shared" si="7"/>
        <v>0</v>
      </c>
    </row>
    <row r="171" spans="2:8" x14ac:dyDescent="0.2">
      <c r="B171" s="25" t="s">
        <v>464</v>
      </c>
      <c r="C171" s="237" t="s">
        <v>446</v>
      </c>
      <c r="D171" s="310"/>
      <c r="E171" s="298">
        <f t="shared" si="6"/>
        <v>0</v>
      </c>
      <c r="F171" s="298">
        <f t="shared" si="6"/>
        <v>0</v>
      </c>
      <c r="G171" s="298">
        <f t="shared" si="6"/>
        <v>0</v>
      </c>
      <c r="H171" s="299">
        <f t="shared" si="7"/>
        <v>0</v>
      </c>
    </row>
    <row r="172" spans="2:8" x14ac:dyDescent="0.2">
      <c r="B172" s="25" t="s">
        <v>577</v>
      </c>
      <c r="C172" s="237" t="s">
        <v>579</v>
      </c>
      <c r="D172" s="246"/>
      <c r="E172" s="298">
        <f t="shared" si="6"/>
        <v>0</v>
      </c>
      <c r="F172" s="298">
        <f t="shared" si="6"/>
        <v>0</v>
      </c>
      <c r="G172" s="298">
        <f t="shared" si="6"/>
        <v>0</v>
      </c>
      <c r="H172" s="299">
        <f t="shared" si="7"/>
        <v>0</v>
      </c>
    </row>
    <row r="173" spans="2:8" ht="25.5" x14ac:dyDescent="0.2">
      <c r="B173" s="25" t="s">
        <v>578</v>
      </c>
      <c r="C173" s="842" t="s">
        <v>580</v>
      </c>
      <c r="D173" s="246"/>
      <c r="E173" s="298">
        <f t="shared" si="6"/>
        <v>0</v>
      </c>
      <c r="F173" s="298">
        <f t="shared" si="6"/>
        <v>0</v>
      </c>
      <c r="G173" s="298">
        <f t="shared" si="6"/>
        <v>0</v>
      </c>
      <c r="H173" s="299">
        <f t="shared" si="7"/>
        <v>0</v>
      </c>
    </row>
    <row r="174" spans="2:8" x14ac:dyDescent="0.2">
      <c r="B174" s="25" t="s">
        <v>465</v>
      </c>
      <c r="C174" s="237" t="s">
        <v>447</v>
      </c>
      <c r="D174" s="485"/>
      <c r="E174" s="298"/>
      <c r="F174" s="298"/>
      <c r="G174" s="298"/>
      <c r="H174" s="299"/>
    </row>
    <row r="175" spans="2:8" x14ac:dyDescent="0.2">
      <c r="B175" s="230" t="s">
        <v>466</v>
      </c>
      <c r="C175" s="11" t="s">
        <v>267</v>
      </c>
      <c r="D175" s="233"/>
      <c r="E175" s="298">
        <f t="shared" ref="E175:G194" si="8">+$D175*E37</f>
        <v>0</v>
      </c>
      <c r="F175" s="298">
        <f t="shared" si="8"/>
        <v>0</v>
      </c>
      <c r="G175" s="298">
        <f t="shared" si="8"/>
        <v>0</v>
      </c>
      <c r="H175" s="299">
        <f t="shared" si="7"/>
        <v>0</v>
      </c>
    </row>
    <row r="176" spans="2:8" x14ac:dyDescent="0.2">
      <c r="B176" s="230" t="s">
        <v>467</v>
      </c>
      <c r="C176" s="11" t="s">
        <v>268</v>
      </c>
      <c r="D176" s="246"/>
      <c r="E176" s="298">
        <f t="shared" si="8"/>
        <v>0</v>
      </c>
      <c r="F176" s="298">
        <f t="shared" si="8"/>
        <v>0</v>
      </c>
      <c r="G176" s="298">
        <f t="shared" si="8"/>
        <v>0</v>
      </c>
      <c r="H176" s="299">
        <f t="shared" si="7"/>
        <v>0</v>
      </c>
    </row>
    <row r="177" spans="2:8" x14ac:dyDescent="0.2">
      <c r="B177" s="22" t="s">
        <v>468</v>
      </c>
      <c r="C177" s="11" t="s">
        <v>269</v>
      </c>
      <c r="D177" s="246"/>
      <c r="E177" s="298">
        <f t="shared" si="8"/>
        <v>0</v>
      </c>
      <c r="F177" s="298">
        <f t="shared" si="8"/>
        <v>0</v>
      </c>
      <c r="G177" s="298">
        <f t="shared" si="8"/>
        <v>0</v>
      </c>
      <c r="H177" s="299">
        <f t="shared" si="7"/>
        <v>0</v>
      </c>
    </row>
    <row r="178" spans="2:8" x14ac:dyDescent="0.2">
      <c r="B178" s="230" t="s">
        <v>469</v>
      </c>
      <c r="C178" s="11" t="s">
        <v>270</v>
      </c>
      <c r="D178" s="246"/>
      <c r="E178" s="298">
        <f t="shared" si="8"/>
        <v>0</v>
      </c>
      <c r="F178" s="298">
        <f t="shared" si="8"/>
        <v>0</v>
      </c>
      <c r="G178" s="298">
        <f t="shared" si="8"/>
        <v>0</v>
      </c>
      <c r="H178" s="299">
        <f t="shared" si="7"/>
        <v>0</v>
      </c>
    </row>
    <row r="179" spans="2:8" x14ac:dyDescent="0.2">
      <c r="B179" s="22" t="s">
        <v>470</v>
      </c>
      <c r="C179" s="11" t="s">
        <v>271</v>
      </c>
      <c r="D179" s="246"/>
      <c r="E179" s="298">
        <f t="shared" si="8"/>
        <v>0</v>
      </c>
      <c r="F179" s="298">
        <f t="shared" si="8"/>
        <v>0</v>
      </c>
      <c r="G179" s="298">
        <f t="shared" si="8"/>
        <v>0</v>
      </c>
      <c r="H179" s="299">
        <f t="shared" si="7"/>
        <v>0</v>
      </c>
    </row>
    <row r="180" spans="2:8" x14ac:dyDescent="0.2">
      <c r="B180" s="230" t="s">
        <v>471</v>
      </c>
      <c r="C180" s="80" t="s">
        <v>272</v>
      </c>
      <c r="D180" s="246"/>
      <c r="E180" s="298">
        <f t="shared" si="8"/>
        <v>0</v>
      </c>
      <c r="F180" s="298">
        <f t="shared" si="8"/>
        <v>0</v>
      </c>
      <c r="G180" s="298">
        <f t="shared" si="8"/>
        <v>0</v>
      </c>
      <c r="H180" s="299">
        <f t="shared" si="7"/>
        <v>0</v>
      </c>
    </row>
    <row r="181" spans="2:8" x14ac:dyDescent="0.2">
      <c r="B181" s="22" t="s">
        <v>472</v>
      </c>
      <c r="C181" s="80" t="s">
        <v>273</v>
      </c>
      <c r="D181" s="246"/>
      <c r="E181" s="298">
        <f t="shared" si="8"/>
        <v>0</v>
      </c>
      <c r="F181" s="298">
        <f t="shared" si="8"/>
        <v>0</v>
      </c>
      <c r="G181" s="298">
        <f t="shared" si="8"/>
        <v>0</v>
      </c>
      <c r="H181" s="299">
        <f t="shared" si="7"/>
        <v>0</v>
      </c>
    </row>
    <row r="182" spans="2:8" x14ac:dyDescent="0.2">
      <c r="B182" s="22" t="s">
        <v>473</v>
      </c>
      <c r="C182" s="240" t="s">
        <v>183</v>
      </c>
      <c r="D182" s="247"/>
      <c r="E182" s="298">
        <f t="shared" si="8"/>
        <v>0</v>
      </c>
      <c r="F182" s="298">
        <f t="shared" si="8"/>
        <v>0</v>
      </c>
      <c r="G182" s="298">
        <f t="shared" si="8"/>
        <v>0</v>
      </c>
      <c r="H182" s="299">
        <f>SUM(E182:G182)</f>
        <v>0</v>
      </c>
    </row>
    <row r="183" spans="2:8" x14ac:dyDescent="0.2">
      <c r="B183" s="230" t="s">
        <v>59</v>
      </c>
      <c r="C183" s="870" t="s">
        <v>625</v>
      </c>
      <c r="D183" s="192"/>
      <c r="E183" s="298">
        <f t="shared" si="8"/>
        <v>0</v>
      </c>
      <c r="F183" s="298">
        <f t="shared" si="8"/>
        <v>0</v>
      </c>
      <c r="G183" s="298">
        <f t="shared" si="8"/>
        <v>0</v>
      </c>
      <c r="H183" s="299">
        <f>SUM(E183:G183)</f>
        <v>0</v>
      </c>
    </row>
    <row r="184" spans="2:8" x14ac:dyDescent="0.2">
      <c r="B184" s="238" t="s">
        <v>627</v>
      </c>
      <c r="C184" s="871" t="s">
        <v>626</v>
      </c>
      <c r="D184" s="249"/>
      <c r="E184" s="298">
        <f t="shared" si="8"/>
        <v>0</v>
      </c>
      <c r="F184" s="298">
        <f t="shared" si="8"/>
        <v>0</v>
      </c>
      <c r="G184" s="298">
        <f t="shared" si="8"/>
        <v>0</v>
      </c>
      <c r="H184" s="299">
        <f>SUM(E184:G184)</f>
        <v>0</v>
      </c>
    </row>
    <row r="185" spans="2:8" x14ac:dyDescent="0.2">
      <c r="B185" s="23" t="s">
        <v>88</v>
      </c>
      <c r="C185" s="10" t="s">
        <v>31</v>
      </c>
      <c r="D185" s="223"/>
      <c r="E185" s="175">
        <f t="shared" si="8"/>
        <v>0</v>
      </c>
      <c r="F185" s="175">
        <f t="shared" si="8"/>
        <v>0</v>
      </c>
      <c r="G185" s="175">
        <f t="shared" si="8"/>
        <v>0</v>
      </c>
      <c r="H185" s="297">
        <f t="shared" si="7"/>
        <v>0</v>
      </c>
    </row>
    <row r="186" spans="2:8" x14ac:dyDescent="0.2">
      <c r="B186" s="25" t="s">
        <v>53</v>
      </c>
      <c r="C186" s="226" t="s">
        <v>81</v>
      </c>
      <c r="D186" s="246"/>
      <c r="E186" s="298">
        <f t="shared" si="8"/>
        <v>0</v>
      </c>
      <c r="F186" s="298">
        <f t="shared" si="8"/>
        <v>0</v>
      </c>
      <c r="G186" s="298">
        <f t="shared" si="8"/>
        <v>0</v>
      </c>
      <c r="H186" s="299">
        <f t="shared" si="7"/>
        <v>0</v>
      </c>
    </row>
    <row r="187" spans="2:8" ht="13.5" customHeight="1" x14ac:dyDescent="0.2">
      <c r="B187" s="230" t="s">
        <v>54</v>
      </c>
      <c r="C187" s="232" t="s">
        <v>82</v>
      </c>
      <c r="D187" s="246"/>
      <c r="E187" s="298">
        <f t="shared" si="8"/>
        <v>0</v>
      </c>
      <c r="F187" s="298">
        <f t="shared" si="8"/>
        <v>0</v>
      </c>
      <c r="G187" s="298">
        <f t="shared" si="8"/>
        <v>0</v>
      </c>
      <c r="H187" s="299">
        <f t="shared" si="7"/>
        <v>0</v>
      </c>
    </row>
    <row r="188" spans="2:8" x14ac:dyDescent="0.2">
      <c r="B188" s="230" t="s">
        <v>52</v>
      </c>
      <c r="C188" s="232" t="s">
        <v>83</v>
      </c>
      <c r="D188" s="246"/>
      <c r="E188" s="298">
        <f t="shared" si="8"/>
        <v>0</v>
      </c>
      <c r="F188" s="298">
        <f t="shared" si="8"/>
        <v>0</v>
      </c>
      <c r="G188" s="298">
        <f t="shared" si="8"/>
        <v>0</v>
      </c>
      <c r="H188" s="299">
        <f t="shared" si="7"/>
        <v>0</v>
      </c>
    </row>
    <row r="189" spans="2:8" x14ac:dyDescent="0.2">
      <c r="B189" s="230" t="s">
        <v>55</v>
      </c>
      <c r="C189" s="232" t="s">
        <v>84</v>
      </c>
      <c r="D189" s="246"/>
      <c r="E189" s="298">
        <f t="shared" si="8"/>
        <v>0</v>
      </c>
      <c r="F189" s="298">
        <f t="shared" si="8"/>
        <v>0</v>
      </c>
      <c r="G189" s="298">
        <f t="shared" si="8"/>
        <v>0</v>
      </c>
      <c r="H189" s="299">
        <f t="shared" si="7"/>
        <v>0</v>
      </c>
    </row>
    <row r="190" spans="2:8" x14ac:dyDescent="0.2">
      <c r="B190" s="230" t="s">
        <v>56</v>
      </c>
      <c r="C190" s="232" t="s">
        <v>85</v>
      </c>
      <c r="D190" s="246"/>
      <c r="E190" s="298">
        <f t="shared" si="8"/>
        <v>0</v>
      </c>
      <c r="F190" s="298">
        <f t="shared" si="8"/>
        <v>0</v>
      </c>
      <c r="G190" s="298">
        <f t="shared" si="8"/>
        <v>0</v>
      </c>
      <c r="H190" s="299">
        <f t="shared" si="7"/>
        <v>0</v>
      </c>
    </row>
    <row r="191" spans="2:8" x14ac:dyDescent="0.2">
      <c r="B191" s="230" t="s">
        <v>61</v>
      </c>
      <c r="C191" s="232" t="s">
        <v>86</v>
      </c>
      <c r="D191" s="246"/>
      <c r="E191" s="298">
        <f t="shared" si="8"/>
        <v>0</v>
      </c>
      <c r="F191" s="298">
        <f t="shared" si="8"/>
        <v>0</v>
      </c>
      <c r="G191" s="298">
        <f t="shared" si="8"/>
        <v>0</v>
      </c>
      <c r="H191" s="299">
        <f t="shared" si="7"/>
        <v>0</v>
      </c>
    </row>
    <row r="192" spans="2:8" x14ac:dyDescent="0.2">
      <c r="B192" s="230" t="s">
        <v>62</v>
      </c>
      <c r="C192" s="232" t="s">
        <v>117</v>
      </c>
      <c r="D192" s="246"/>
      <c r="E192" s="298">
        <f t="shared" si="8"/>
        <v>0</v>
      </c>
      <c r="F192" s="298">
        <f t="shared" si="8"/>
        <v>0</v>
      </c>
      <c r="G192" s="298">
        <f t="shared" si="8"/>
        <v>0</v>
      </c>
      <c r="H192" s="299">
        <f t="shared" ref="H192:H224" si="9">SUM(E192:G192)</f>
        <v>0</v>
      </c>
    </row>
    <row r="193" spans="2:8" x14ac:dyDescent="0.2">
      <c r="B193" s="230" t="s">
        <v>63</v>
      </c>
      <c r="C193" s="232" t="s">
        <v>87</v>
      </c>
      <c r="D193" s="233"/>
      <c r="E193" s="298">
        <f t="shared" si="8"/>
        <v>0</v>
      </c>
      <c r="F193" s="298">
        <f t="shared" si="8"/>
        <v>0</v>
      </c>
      <c r="G193" s="298">
        <f t="shared" si="8"/>
        <v>0</v>
      </c>
      <c r="H193" s="299">
        <f t="shared" si="9"/>
        <v>0</v>
      </c>
    </row>
    <row r="194" spans="2:8" x14ac:dyDescent="0.2">
      <c r="B194" s="230" t="s">
        <v>474</v>
      </c>
      <c r="C194" s="232" t="s">
        <v>274</v>
      </c>
      <c r="D194" s="246"/>
      <c r="E194" s="298">
        <f t="shared" si="8"/>
        <v>0</v>
      </c>
      <c r="F194" s="298">
        <f t="shared" si="8"/>
        <v>0</v>
      </c>
      <c r="G194" s="298">
        <f t="shared" si="8"/>
        <v>0</v>
      </c>
      <c r="H194" s="299">
        <f t="shared" si="9"/>
        <v>0</v>
      </c>
    </row>
    <row r="195" spans="2:8" x14ac:dyDescent="0.2">
      <c r="B195" s="230" t="s">
        <v>475</v>
      </c>
      <c r="C195" s="232" t="s">
        <v>275</v>
      </c>
      <c r="D195" s="246"/>
      <c r="E195" s="298">
        <f t="shared" ref="E195:G214" si="10">+$D195*E57</f>
        <v>0</v>
      </c>
      <c r="F195" s="298">
        <f t="shared" si="10"/>
        <v>0</v>
      </c>
      <c r="G195" s="298">
        <f t="shared" si="10"/>
        <v>0</v>
      </c>
      <c r="H195" s="299">
        <f t="shared" si="9"/>
        <v>0</v>
      </c>
    </row>
    <row r="196" spans="2:8" x14ac:dyDescent="0.2">
      <c r="B196" s="230" t="s">
        <v>476</v>
      </c>
      <c r="C196" s="232" t="s">
        <v>276</v>
      </c>
      <c r="D196" s="246"/>
      <c r="E196" s="298">
        <f t="shared" si="10"/>
        <v>0</v>
      </c>
      <c r="F196" s="298">
        <f t="shared" si="10"/>
        <v>0</v>
      </c>
      <c r="G196" s="298">
        <f t="shared" si="10"/>
        <v>0</v>
      </c>
      <c r="H196" s="299">
        <f t="shared" si="9"/>
        <v>0</v>
      </c>
    </row>
    <row r="197" spans="2:8" x14ac:dyDescent="0.2">
      <c r="B197" s="230" t="s">
        <v>477</v>
      </c>
      <c r="C197" s="232" t="s">
        <v>277</v>
      </c>
      <c r="D197" s="246"/>
      <c r="E197" s="298">
        <f t="shared" si="10"/>
        <v>0</v>
      </c>
      <c r="F197" s="298">
        <f t="shared" si="10"/>
        <v>0</v>
      </c>
      <c r="G197" s="298">
        <f t="shared" si="10"/>
        <v>0</v>
      </c>
      <c r="H197" s="299">
        <f t="shared" si="9"/>
        <v>0</v>
      </c>
    </row>
    <row r="198" spans="2:8" x14ac:dyDescent="0.2">
      <c r="B198" s="230" t="s">
        <v>478</v>
      </c>
      <c r="C198" s="232" t="s">
        <v>278</v>
      </c>
      <c r="D198" s="246"/>
      <c r="E198" s="298">
        <f t="shared" si="10"/>
        <v>0</v>
      </c>
      <c r="F198" s="298">
        <f t="shared" si="10"/>
        <v>0</v>
      </c>
      <c r="G198" s="298">
        <f t="shared" si="10"/>
        <v>0</v>
      </c>
      <c r="H198" s="299">
        <f t="shared" si="9"/>
        <v>0</v>
      </c>
    </row>
    <row r="199" spans="2:8" x14ac:dyDescent="0.2">
      <c r="B199" s="230" t="s">
        <v>479</v>
      </c>
      <c r="C199" s="232" t="s">
        <v>279</v>
      </c>
      <c r="D199" s="246"/>
      <c r="E199" s="298">
        <f t="shared" si="10"/>
        <v>0</v>
      </c>
      <c r="F199" s="298">
        <f t="shared" si="10"/>
        <v>0</v>
      </c>
      <c r="G199" s="298">
        <f t="shared" si="10"/>
        <v>0</v>
      </c>
      <c r="H199" s="299">
        <f t="shared" si="9"/>
        <v>0</v>
      </c>
    </row>
    <row r="200" spans="2:8" x14ac:dyDescent="0.2">
      <c r="B200" s="230" t="s">
        <v>480</v>
      </c>
      <c r="C200" s="232" t="s">
        <v>280</v>
      </c>
      <c r="D200" s="246"/>
      <c r="E200" s="298">
        <f t="shared" si="10"/>
        <v>0</v>
      </c>
      <c r="F200" s="298">
        <f t="shared" si="10"/>
        <v>0</v>
      </c>
      <c r="G200" s="298">
        <f t="shared" si="10"/>
        <v>0</v>
      </c>
      <c r="H200" s="299">
        <f t="shared" si="9"/>
        <v>0</v>
      </c>
    </row>
    <row r="201" spans="2:8" x14ac:dyDescent="0.2">
      <c r="B201" s="230" t="s">
        <v>481</v>
      </c>
      <c r="C201" s="232" t="s">
        <v>281</v>
      </c>
      <c r="D201" s="246"/>
      <c r="E201" s="298">
        <f t="shared" si="10"/>
        <v>0</v>
      </c>
      <c r="F201" s="298">
        <f t="shared" si="10"/>
        <v>0</v>
      </c>
      <c r="G201" s="298">
        <f t="shared" si="10"/>
        <v>0</v>
      </c>
      <c r="H201" s="299">
        <f t="shared" si="9"/>
        <v>0</v>
      </c>
    </row>
    <row r="202" spans="2:8" x14ac:dyDescent="0.2">
      <c r="B202" s="230" t="s">
        <v>482</v>
      </c>
      <c r="C202" s="232" t="s">
        <v>282</v>
      </c>
      <c r="D202" s="246"/>
      <c r="E202" s="298">
        <f t="shared" si="10"/>
        <v>0</v>
      </c>
      <c r="F202" s="298">
        <f t="shared" si="10"/>
        <v>0</v>
      </c>
      <c r="G202" s="298">
        <f t="shared" si="10"/>
        <v>0</v>
      </c>
      <c r="H202" s="299">
        <f t="shared" si="9"/>
        <v>0</v>
      </c>
    </row>
    <row r="203" spans="2:8" x14ac:dyDescent="0.2">
      <c r="B203" s="230" t="s">
        <v>483</v>
      </c>
      <c r="C203" s="242" t="s">
        <v>283</v>
      </c>
      <c r="D203" s="246"/>
      <c r="E203" s="300">
        <f t="shared" si="10"/>
        <v>0</v>
      </c>
      <c r="F203" s="300">
        <f t="shared" si="10"/>
        <v>0</v>
      </c>
      <c r="G203" s="300">
        <f t="shared" si="10"/>
        <v>0</v>
      </c>
      <c r="H203" s="275">
        <f t="shared" si="9"/>
        <v>0</v>
      </c>
    </row>
    <row r="204" spans="2:8" x14ac:dyDescent="0.2">
      <c r="B204" s="23" t="s">
        <v>208</v>
      </c>
      <c r="C204" s="10" t="s">
        <v>32</v>
      </c>
      <c r="D204" s="223"/>
      <c r="E204" s="175">
        <f t="shared" si="10"/>
        <v>0</v>
      </c>
      <c r="F204" s="175">
        <f t="shared" si="10"/>
        <v>0</v>
      </c>
      <c r="G204" s="175">
        <f t="shared" si="10"/>
        <v>0</v>
      </c>
      <c r="H204" s="297">
        <f t="shared" si="9"/>
        <v>0</v>
      </c>
    </row>
    <row r="205" spans="2:8" x14ac:dyDescent="0.2">
      <c r="B205" s="25" t="s">
        <v>138</v>
      </c>
      <c r="C205" s="226" t="s">
        <v>89</v>
      </c>
      <c r="D205" s="246"/>
      <c r="E205" s="298">
        <f t="shared" si="10"/>
        <v>0</v>
      </c>
      <c r="F205" s="298">
        <f t="shared" si="10"/>
        <v>0</v>
      </c>
      <c r="G205" s="298">
        <f t="shared" si="10"/>
        <v>0</v>
      </c>
      <c r="H205" s="299">
        <f t="shared" si="9"/>
        <v>0</v>
      </c>
    </row>
    <row r="206" spans="2:8" x14ac:dyDescent="0.2">
      <c r="B206" s="230" t="s">
        <v>139</v>
      </c>
      <c r="C206" s="232" t="s">
        <v>34</v>
      </c>
      <c r="D206" s="233"/>
      <c r="E206" s="298">
        <f t="shared" si="10"/>
        <v>0</v>
      </c>
      <c r="F206" s="298">
        <f t="shared" si="10"/>
        <v>0</v>
      </c>
      <c r="G206" s="298">
        <f t="shared" si="10"/>
        <v>0</v>
      </c>
      <c r="H206" s="299">
        <f t="shared" si="9"/>
        <v>0</v>
      </c>
    </row>
    <row r="207" spans="2:8" x14ac:dyDescent="0.2">
      <c r="B207" s="230" t="s">
        <v>484</v>
      </c>
      <c r="C207" s="232" t="s">
        <v>284</v>
      </c>
      <c r="D207" s="246"/>
      <c r="E207" s="298">
        <f t="shared" si="10"/>
        <v>0</v>
      </c>
      <c r="F207" s="298">
        <f t="shared" si="10"/>
        <v>0</v>
      </c>
      <c r="G207" s="298">
        <f t="shared" si="10"/>
        <v>0</v>
      </c>
      <c r="H207" s="299">
        <f t="shared" si="9"/>
        <v>0</v>
      </c>
    </row>
    <row r="208" spans="2:8" x14ac:dyDescent="0.2">
      <c r="B208" s="230" t="s">
        <v>485</v>
      </c>
      <c r="C208" s="232" t="s">
        <v>285</v>
      </c>
      <c r="D208" s="246"/>
      <c r="E208" s="298">
        <f t="shared" si="10"/>
        <v>0</v>
      </c>
      <c r="F208" s="298">
        <f t="shared" si="10"/>
        <v>0</v>
      </c>
      <c r="G208" s="298">
        <f t="shared" si="10"/>
        <v>0</v>
      </c>
      <c r="H208" s="299">
        <f t="shared" si="9"/>
        <v>0</v>
      </c>
    </row>
    <row r="209" spans="2:8" x14ac:dyDescent="0.2">
      <c r="B209" s="230" t="s">
        <v>360</v>
      </c>
      <c r="C209" s="232" t="s">
        <v>33</v>
      </c>
      <c r="D209" s="246"/>
      <c r="E209" s="298">
        <f t="shared" si="10"/>
        <v>0</v>
      </c>
      <c r="F209" s="298">
        <f t="shared" si="10"/>
        <v>0</v>
      </c>
      <c r="G209" s="298">
        <f t="shared" si="10"/>
        <v>0</v>
      </c>
      <c r="H209" s="299">
        <f t="shared" si="9"/>
        <v>0</v>
      </c>
    </row>
    <row r="210" spans="2:8" x14ac:dyDescent="0.2">
      <c r="B210" s="230" t="s">
        <v>361</v>
      </c>
      <c r="C210" s="232" t="s">
        <v>35</v>
      </c>
      <c r="D210" s="246"/>
      <c r="E210" s="298">
        <f t="shared" si="10"/>
        <v>0</v>
      </c>
      <c r="F210" s="298">
        <f t="shared" si="10"/>
        <v>0</v>
      </c>
      <c r="G210" s="298">
        <f t="shared" si="10"/>
        <v>0</v>
      </c>
      <c r="H210" s="299">
        <f t="shared" si="9"/>
        <v>0</v>
      </c>
    </row>
    <row r="211" spans="2:8" x14ac:dyDescent="0.2">
      <c r="B211" s="230" t="s">
        <v>362</v>
      </c>
      <c r="C211" s="232" t="s">
        <v>286</v>
      </c>
      <c r="D211" s="246"/>
      <c r="E211" s="298">
        <f t="shared" si="10"/>
        <v>0</v>
      </c>
      <c r="F211" s="298">
        <f t="shared" si="10"/>
        <v>0</v>
      </c>
      <c r="G211" s="298">
        <f t="shared" si="10"/>
        <v>0</v>
      </c>
      <c r="H211" s="299">
        <f t="shared" si="9"/>
        <v>0</v>
      </c>
    </row>
    <row r="212" spans="2:8" x14ac:dyDescent="0.2">
      <c r="B212" s="230" t="s">
        <v>363</v>
      </c>
      <c r="C212" s="232" t="s">
        <v>36</v>
      </c>
      <c r="D212" s="246"/>
      <c r="E212" s="298">
        <f t="shared" si="10"/>
        <v>0</v>
      </c>
      <c r="F212" s="298">
        <f t="shared" si="10"/>
        <v>0</v>
      </c>
      <c r="G212" s="298">
        <f t="shared" si="10"/>
        <v>0</v>
      </c>
      <c r="H212" s="299">
        <f t="shared" si="9"/>
        <v>0</v>
      </c>
    </row>
    <row r="213" spans="2:8" x14ac:dyDescent="0.2">
      <c r="B213" s="230" t="s">
        <v>364</v>
      </c>
      <c r="C213" s="232" t="s">
        <v>90</v>
      </c>
      <c r="D213" s="246"/>
      <c r="E213" s="298">
        <f t="shared" si="10"/>
        <v>0</v>
      </c>
      <c r="F213" s="298">
        <f t="shared" si="10"/>
        <v>0</v>
      </c>
      <c r="G213" s="298">
        <f t="shared" si="10"/>
        <v>0</v>
      </c>
      <c r="H213" s="299">
        <f t="shared" si="9"/>
        <v>0</v>
      </c>
    </row>
    <row r="214" spans="2:8" x14ac:dyDescent="0.2">
      <c r="B214" s="230" t="s">
        <v>365</v>
      </c>
      <c r="C214" s="80" t="s">
        <v>315</v>
      </c>
      <c r="D214" s="246"/>
      <c r="E214" s="298">
        <f t="shared" si="10"/>
        <v>0</v>
      </c>
      <c r="F214" s="298">
        <f t="shared" si="10"/>
        <v>0</v>
      </c>
      <c r="G214" s="298">
        <f t="shared" si="10"/>
        <v>0</v>
      </c>
      <c r="H214" s="299">
        <f t="shared" si="9"/>
        <v>0</v>
      </c>
    </row>
    <row r="215" spans="2:8" x14ac:dyDescent="0.2">
      <c r="B215" s="230" t="s">
        <v>486</v>
      </c>
      <c r="C215" s="232" t="s">
        <v>91</v>
      </c>
      <c r="D215" s="233"/>
      <c r="E215" s="298">
        <f t="shared" ref="E215:G222" si="11">+$D215*E77</f>
        <v>0</v>
      </c>
      <c r="F215" s="298">
        <f t="shared" si="11"/>
        <v>0</v>
      </c>
      <c r="G215" s="298">
        <f t="shared" si="11"/>
        <v>0</v>
      </c>
      <c r="H215" s="299">
        <f t="shared" si="9"/>
        <v>0</v>
      </c>
    </row>
    <row r="216" spans="2:8" x14ac:dyDescent="0.2">
      <c r="B216" s="230" t="s">
        <v>487</v>
      </c>
      <c r="C216" s="232" t="s">
        <v>287</v>
      </c>
      <c r="D216" s="246"/>
      <c r="E216" s="298">
        <f t="shared" si="11"/>
        <v>0</v>
      </c>
      <c r="F216" s="298">
        <f t="shared" si="11"/>
        <v>0</v>
      </c>
      <c r="G216" s="298">
        <f t="shared" si="11"/>
        <v>0</v>
      </c>
      <c r="H216" s="299">
        <f t="shared" si="9"/>
        <v>0</v>
      </c>
    </row>
    <row r="217" spans="2:8" x14ac:dyDescent="0.2">
      <c r="B217" s="230" t="s">
        <v>488</v>
      </c>
      <c r="C217" s="232" t="s">
        <v>288</v>
      </c>
      <c r="D217" s="246"/>
      <c r="E217" s="298">
        <f t="shared" si="11"/>
        <v>0</v>
      </c>
      <c r="F217" s="298">
        <f t="shared" si="11"/>
        <v>0</v>
      </c>
      <c r="G217" s="298">
        <f t="shared" si="11"/>
        <v>0</v>
      </c>
      <c r="H217" s="299">
        <f t="shared" si="9"/>
        <v>0</v>
      </c>
    </row>
    <row r="218" spans="2:8" x14ac:dyDescent="0.2">
      <c r="B218" s="230" t="s">
        <v>489</v>
      </c>
      <c r="C218" s="232" t="s">
        <v>289</v>
      </c>
      <c r="D218" s="246"/>
      <c r="E218" s="298">
        <f t="shared" si="11"/>
        <v>0</v>
      </c>
      <c r="F218" s="298">
        <f t="shared" si="11"/>
        <v>0</v>
      </c>
      <c r="G218" s="298">
        <f t="shared" si="11"/>
        <v>0</v>
      </c>
      <c r="H218" s="299">
        <f t="shared" si="9"/>
        <v>0</v>
      </c>
    </row>
    <row r="219" spans="2:8" x14ac:dyDescent="0.2">
      <c r="B219" s="230" t="s">
        <v>490</v>
      </c>
      <c r="C219" s="232" t="s">
        <v>32</v>
      </c>
      <c r="D219" s="246"/>
      <c r="E219" s="298">
        <f t="shared" si="11"/>
        <v>0</v>
      </c>
      <c r="F219" s="298">
        <f t="shared" si="11"/>
        <v>0</v>
      </c>
      <c r="G219" s="298">
        <f t="shared" si="11"/>
        <v>0</v>
      </c>
      <c r="H219" s="299">
        <f t="shared" si="9"/>
        <v>0</v>
      </c>
    </row>
    <row r="220" spans="2:8" x14ac:dyDescent="0.2">
      <c r="B220" s="230" t="s">
        <v>491</v>
      </c>
      <c r="C220" s="232" t="s">
        <v>290</v>
      </c>
      <c r="D220" s="246"/>
      <c r="E220" s="298">
        <f t="shared" si="11"/>
        <v>0</v>
      </c>
      <c r="F220" s="298">
        <f t="shared" si="11"/>
        <v>0</v>
      </c>
      <c r="G220" s="298">
        <f t="shared" si="11"/>
        <v>0</v>
      </c>
      <c r="H220" s="299">
        <f t="shared" si="9"/>
        <v>0</v>
      </c>
    </row>
    <row r="221" spans="2:8" x14ac:dyDescent="0.2">
      <c r="B221" s="230" t="s">
        <v>492</v>
      </c>
      <c r="C221" s="232" t="s">
        <v>95</v>
      </c>
      <c r="D221" s="246"/>
      <c r="E221" s="298">
        <f t="shared" si="11"/>
        <v>0</v>
      </c>
      <c r="F221" s="298">
        <f t="shared" si="11"/>
        <v>0</v>
      </c>
      <c r="G221" s="298">
        <f t="shared" si="11"/>
        <v>0</v>
      </c>
      <c r="H221" s="299">
        <f t="shared" si="9"/>
        <v>0</v>
      </c>
    </row>
    <row r="222" spans="2:8" x14ac:dyDescent="0.2">
      <c r="B222" s="230" t="s">
        <v>493</v>
      </c>
      <c r="C222" s="232" t="s">
        <v>496</v>
      </c>
      <c r="D222" s="246"/>
      <c r="E222" s="298">
        <f t="shared" si="11"/>
        <v>0</v>
      </c>
      <c r="F222" s="302">
        <f t="shared" si="11"/>
        <v>0</v>
      </c>
      <c r="G222" s="302">
        <f t="shared" si="11"/>
        <v>0</v>
      </c>
      <c r="H222" s="496">
        <f t="shared" si="9"/>
        <v>0</v>
      </c>
    </row>
    <row r="223" spans="2:8" x14ac:dyDescent="0.2">
      <c r="B223" s="230" t="s">
        <v>495</v>
      </c>
      <c r="C223" s="235" t="s">
        <v>291</v>
      </c>
      <c r="D223" s="248"/>
      <c r="E223" s="300">
        <f t="shared" ref="E223:G251" si="12">+$D223*E86</f>
        <v>0</v>
      </c>
      <c r="F223" s="300">
        <f t="shared" si="12"/>
        <v>0</v>
      </c>
      <c r="G223" s="300">
        <f t="shared" si="12"/>
        <v>0</v>
      </c>
      <c r="H223" s="275">
        <f t="shared" si="9"/>
        <v>0</v>
      </c>
    </row>
    <row r="224" spans="2:8" x14ac:dyDescent="0.2">
      <c r="B224" s="23" t="s">
        <v>248</v>
      </c>
      <c r="C224" s="10" t="s">
        <v>37</v>
      </c>
      <c r="D224" s="223"/>
      <c r="E224" s="175">
        <f t="shared" si="12"/>
        <v>0</v>
      </c>
      <c r="F224" s="175">
        <f t="shared" si="12"/>
        <v>0</v>
      </c>
      <c r="G224" s="175">
        <f t="shared" si="12"/>
        <v>0</v>
      </c>
      <c r="H224" s="297">
        <f t="shared" si="9"/>
        <v>0</v>
      </c>
    </row>
    <row r="225" spans="2:8" x14ac:dyDescent="0.2">
      <c r="B225" s="25" t="s">
        <v>494</v>
      </c>
      <c r="C225" s="226" t="s">
        <v>38</v>
      </c>
      <c r="D225" s="227"/>
      <c r="E225" s="298">
        <f t="shared" si="12"/>
        <v>0</v>
      </c>
      <c r="F225" s="298">
        <f t="shared" si="12"/>
        <v>0</v>
      </c>
      <c r="G225" s="298">
        <f t="shared" si="12"/>
        <v>0</v>
      </c>
      <c r="H225" s="299">
        <f t="shared" ref="H225:H254" si="13">SUM(E225:G225)</f>
        <v>0</v>
      </c>
    </row>
    <row r="226" spans="2:8" x14ac:dyDescent="0.2">
      <c r="B226" s="25" t="s">
        <v>497</v>
      </c>
      <c r="C226" s="226" t="s">
        <v>292</v>
      </c>
      <c r="D226" s="248"/>
      <c r="E226" s="298">
        <f t="shared" si="12"/>
        <v>0</v>
      </c>
      <c r="F226" s="298">
        <f t="shared" si="12"/>
        <v>0</v>
      </c>
      <c r="G226" s="298">
        <f t="shared" si="12"/>
        <v>0</v>
      </c>
      <c r="H226" s="299">
        <f t="shared" si="13"/>
        <v>0</v>
      </c>
    </row>
    <row r="227" spans="2:8" x14ac:dyDescent="0.2">
      <c r="B227" s="25" t="s">
        <v>498</v>
      </c>
      <c r="C227" s="226" t="s">
        <v>293</v>
      </c>
      <c r="D227" s="248"/>
      <c r="E227" s="298">
        <f t="shared" si="12"/>
        <v>0</v>
      </c>
      <c r="F227" s="298">
        <f t="shared" si="12"/>
        <v>0</v>
      </c>
      <c r="G227" s="298">
        <f t="shared" si="12"/>
        <v>0</v>
      </c>
      <c r="H227" s="299">
        <f t="shared" si="13"/>
        <v>0</v>
      </c>
    </row>
    <row r="228" spans="2:8" x14ac:dyDescent="0.2">
      <c r="B228" s="25" t="s">
        <v>499</v>
      </c>
      <c r="C228" s="226" t="s">
        <v>294</v>
      </c>
      <c r="D228" s="248"/>
      <c r="E228" s="298">
        <f t="shared" si="12"/>
        <v>0</v>
      </c>
      <c r="F228" s="298">
        <f t="shared" si="12"/>
        <v>0</v>
      </c>
      <c r="G228" s="298">
        <f t="shared" si="12"/>
        <v>0</v>
      </c>
      <c r="H228" s="299">
        <f t="shared" si="13"/>
        <v>0</v>
      </c>
    </row>
    <row r="229" spans="2:8" x14ac:dyDescent="0.2">
      <c r="B229" s="25" t="s">
        <v>500</v>
      </c>
      <c r="C229" s="226" t="s">
        <v>584</v>
      </c>
      <c r="D229" s="248"/>
      <c r="E229" s="298">
        <f t="shared" si="12"/>
        <v>0</v>
      </c>
      <c r="F229" s="298">
        <f t="shared" si="12"/>
        <v>0</v>
      </c>
      <c r="G229" s="298">
        <f t="shared" si="12"/>
        <v>0</v>
      </c>
      <c r="H229" s="299">
        <f t="shared" si="13"/>
        <v>0</v>
      </c>
    </row>
    <row r="230" spans="2:8" x14ac:dyDescent="0.2">
      <c r="B230" s="25" t="s">
        <v>583</v>
      </c>
      <c r="C230" s="226" t="s">
        <v>295</v>
      </c>
      <c r="D230" s="248"/>
      <c r="E230" s="298">
        <f t="shared" si="12"/>
        <v>0</v>
      </c>
      <c r="F230" s="298">
        <f t="shared" si="12"/>
        <v>0</v>
      </c>
      <c r="G230" s="298">
        <f t="shared" si="12"/>
        <v>0</v>
      </c>
      <c r="H230" s="299">
        <f t="shared" si="13"/>
        <v>0</v>
      </c>
    </row>
    <row r="231" spans="2:8" x14ac:dyDescent="0.2">
      <c r="B231" s="230" t="s">
        <v>501</v>
      </c>
      <c r="C231" s="232" t="s">
        <v>39</v>
      </c>
      <c r="D231" s="248"/>
      <c r="E231" s="298">
        <f t="shared" si="12"/>
        <v>0</v>
      </c>
      <c r="F231" s="298">
        <f t="shared" si="12"/>
        <v>0</v>
      </c>
      <c r="G231" s="298">
        <f t="shared" si="12"/>
        <v>0</v>
      </c>
      <c r="H231" s="299">
        <f t="shared" si="13"/>
        <v>0</v>
      </c>
    </row>
    <row r="232" spans="2:8" x14ac:dyDescent="0.2">
      <c r="B232" s="230" t="s">
        <v>502</v>
      </c>
      <c r="C232" s="232" t="s">
        <v>40</v>
      </c>
      <c r="D232" s="233"/>
      <c r="E232" s="298">
        <f t="shared" si="12"/>
        <v>0</v>
      </c>
      <c r="F232" s="298">
        <f t="shared" si="12"/>
        <v>0</v>
      </c>
      <c r="G232" s="298">
        <f t="shared" si="12"/>
        <v>0</v>
      </c>
      <c r="H232" s="299">
        <f t="shared" si="13"/>
        <v>0</v>
      </c>
    </row>
    <row r="233" spans="2:8" x14ac:dyDescent="0.2">
      <c r="B233" s="230" t="s">
        <v>503</v>
      </c>
      <c r="C233" s="232" t="s">
        <v>296</v>
      </c>
      <c r="D233" s="248"/>
      <c r="E233" s="298">
        <f t="shared" si="12"/>
        <v>0</v>
      </c>
      <c r="F233" s="298">
        <f t="shared" si="12"/>
        <v>0</v>
      </c>
      <c r="G233" s="298">
        <f t="shared" si="12"/>
        <v>0</v>
      </c>
      <c r="H233" s="299">
        <f t="shared" si="13"/>
        <v>0</v>
      </c>
    </row>
    <row r="234" spans="2:8" x14ac:dyDescent="0.2">
      <c r="B234" s="230" t="s">
        <v>504</v>
      </c>
      <c r="C234" s="232" t="s">
        <v>297</v>
      </c>
      <c r="D234" s="248"/>
      <c r="E234" s="298">
        <f t="shared" si="12"/>
        <v>0</v>
      </c>
      <c r="F234" s="298">
        <f t="shared" si="12"/>
        <v>0</v>
      </c>
      <c r="G234" s="298">
        <f t="shared" si="12"/>
        <v>0</v>
      </c>
      <c r="H234" s="299">
        <f t="shared" si="13"/>
        <v>0</v>
      </c>
    </row>
    <row r="235" spans="2:8" x14ac:dyDescent="0.2">
      <c r="B235" s="230" t="s">
        <v>505</v>
      </c>
      <c r="C235" s="232" t="s">
        <v>298</v>
      </c>
      <c r="D235" s="248"/>
      <c r="E235" s="298">
        <f t="shared" si="12"/>
        <v>0</v>
      </c>
      <c r="F235" s="298">
        <f t="shared" si="12"/>
        <v>0</v>
      </c>
      <c r="G235" s="298">
        <f t="shared" si="12"/>
        <v>0</v>
      </c>
      <c r="H235" s="299">
        <f t="shared" si="13"/>
        <v>0</v>
      </c>
    </row>
    <row r="236" spans="2:8" x14ac:dyDescent="0.2">
      <c r="B236" s="230" t="s">
        <v>506</v>
      </c>
      <c r="C236" s="232" t="s">
        <v>299</v>
      </c>
      <c r="D236" s="248"/>
      <c r="E236" s="298">
        <f t="shared" si="12"/>
        <v>0</v>
      </c>
      <c r="F236" s="298">
        <f t="shared" si="12"/>
        <v>0</v>
      </c>
      <c r="G236" s="298">
        <f t="shared" si="12"/>
        <v>0</v>
      </c>
      <c r="H236" s="299">
        <f t="shared" si="13"/>
        <v>0</v>
      </c>
    </row>
    <row r="237" spans="2:8" x14ac:dyDescent="0.2">
      <c r="B237" s="230" t="s">
        <v>507</v>
      </c>
      <c r="C237" s="232" t="s">
        <v>41</v>
      </c>
      <c r="D237" s="248"/>
      <c r="E237" s="298">
        <f t="shared" si="12"/>
        <v>0</v>
      </c>
      <c r="F237" s="298">
        <f t="shared" si="12"/>
        <v>0</v>
      </c>
      <c r="G237" s="298">
        <f t="shared" si="12"/>
        <v>0</v>
      </c>
      <c r="H237" s="299">
        <f t="shared" si="13"/>
        <v>0</v>
      </c>
    </row>
    <row r="238" spans="2:8" x14ac:dyDescent="0.2">
      <c r="B238" s="230" t="s">
        <v>508</v>
      </c>
      <c r="C238" s="232" t="s">
        <v>92</v>
      </c>
      <c r="D238" s="248"/>
      <c r="E238" s="298">
        <f t="shared" si="12"/>
        <v>0</v>
      </c>
      <c r="F238" s="298">
        <f t="shared" si="12"/>
        <v>0</v>
      </c>
      <c r="G238" s="298">
        <f t="shared" si="12"/>
        <v>0</v>
      </c>
      <c r="H238" s="299">
        <f t="shared" si="13"/>
        <v>0</v>
      </c>
    </row>
    <row r="239" spans="2:8" x14ac:dyDescent="0.2">
      <c r="B239" s="230" t="s">
        <v>509</v>
      </c>
      <c r="C239" s="232" t="s">
        <v>93</v>
      </c>
      <c r="D239" s="233"/>
      <c r="E239" s="298">
        <f t="shared" si="12"/>
        <v>0</v>
      </c>
      <c r="F239" s="298">
        <f t="shared" si="12"/>
        <v>0</v>
      </c>
      <c r="G239" s="298">
        <f t="shared" si="12"/>
        <v>0</v>
      </c>
      <c r="H239" s="299">
        <f t="shared" si="13"/>
        <v>0</v>
      </c>
    </row>
    <row r="240" spans="2:8" x14ac:dyDescent="0.2">
      <c r="B240" s="230" t="s">
        <v>510</v>
      </c>
      <c r="C240" s="11" t="s">
        <v>118</v>
      </c>
      <c r="D240" s="248"/>
      <c r="E240" s="298">
        <f t="shared" si="12"/>
        <v>0</v>
      </c>
      <c r="F240" s="298">
        <f t="shared" si="12"/>
        <v>0</v>
      </c>
      <c r="G240" s="298">
        <f t="shared" si="12"/>
        <v>0</v>
      </c>
      <c r="H240" s="299">
        <f t="shared" si="13"/>
        <v>0</v>
      </c>
    </row>
    <row r="241" spans="2:8" x14ac:dyDescent="0.2">
      <c r="B241" s="230" t="s">
        <v>511</v>
      </c>
      <c r="C241" s="11" t="s">
        <v>300</v>
      </c>
      <c r="D241" s="248"/>
      <c r="E241" s="298">
        <f t="shared" si="12"/>
        <v>0</v>
      </c>
      <c r="F241" s="298">
        <f t="shared" si="12"/>
        <v>0</v>
      </c>
      <c r="G241" s="298">
        <f t="shared" si="12"/>
        <v>0</v>
      </c>
      <c r="H241" s="299">
        <f t="shared" si="13"/>
        <v>0</v>
      </c>
    </row>
    <row r="242" spans="2:8" x14ac:dyDescent="0.2">
      <c r="B242" s="230" t="s">
        <v>512</v>
      </c>
      <c r="C242" s="11" t="s">
        <v>301</v>
      </c>
      <c r="D242" s="248"/>
      <c r="E242" s="298">
        <f t="shared" si="12"/>
        <v>0</v>
      </c>
      <c r="F242" s="298">
        <f t="shared" si="12"/>
        <v>0</v>
      </c>
      <c r="G242" s="298">
        <f t="shared" si="12"/>
        <v>0</v>
      </c>
      <c r="H242" s="299">
        <f t="shared" si="13"/>
        <v>0</v>
      </c>
    </row>
    <row r="243" spans="2:8" x14ac:dyDescent="0.2">
      <c r="B243" s="230" t="s">
        <v>513</v>
      </c>
      <c r="C243" s="11" t="s">
        <v>302</v>
      </c>
      <c r="D243" s="248"/>
      <c r="E243" s="298">
        <f t="shared" si="12"/>
        <v>0</v>
      </c>
      <c r="F243" s="298">
        <f t="shared" si="12"/>
        <v>0</v>
      </c>
      <c r="G243" s="298">
        <f t="shared" si="12"/>
        <v>0</v>
      </c>
      <c r="H243" s="299">
        <f t="shared" si="13"/>
        <v>0</v>
      </c>
    </row>
    <row r="244" spans="2:8" x14ac:dyDescent="0.2">
      <c r="B244" s="230" t="s">
        <v>514</v>
      </c>
      <c r="C244" s="11" t="s">
        <v>303</v>
      </c>
      <c r="D244" s="248"/>
      <c r="E244" s="298">
        <f t="shared" si="12"/>
        <v>0</v>
      </c>
      <c r="F244" s="298">
        <f t="shared" si="12"/>
        <v>0</v>
      </c>
      <c r="G244" s="298">
        <f t="shared" si="12"/>
        <v>0</v>
      </c>
      <c r="H244" s="299">
        <f t="shared" si="13"/>
        <v>0</v>
      </c>
    </row>
    <row r="245" spans="2:8" x14ac:dyDescent="0.2">
      <c r="B245" s="230" t="s">
        <v>515</v>
      </c>
      <c r="C245" s="11" t="s">
        <v>304</v>
      </c>
      <c r="D245" s="248"/>
      <c r="E245" s="298">
        <f t="shared" si="12"/>
        <v>0</v>
      </c>
      <c r="F245" s="298">
        <f t="shared" si="12"/>
        <v>0</v>
      </c>
      <c r="G245" s="298">
        <f t="shared" si="12"/>
        <v>0</v>
      </c>
      <c r="H245" s="299">
        <f t="shared" si="13"/>
        <v>0</v>
      </c>
    </row>
    <row r="246" spans="2:8" x14ac:dyDescent="0.2">
      <c r="B246" s="230" t="s">
        <v>516</v>
      </c>
      <c r="C246" s="3" t="s">
        <v>119</v>
      </c>
      <c r="D246" s="248"/>
      <c r="E246" s="298">
        <f t="shared" si="12"/>
        <v>0</v>
      </c>
      <c r="F246" s="298">
        <f t="shared" si="12"/>
        <v>0</v>
      </c>
      <c r="G246" s="298">
        <f t="shared" si="12"/>
        <v>0</v>
      </c>
      <c r="H246" s="299">
        <f t="shared" si="13"/>
        <v>0</v>
      </c>
    </row>
    <row r="247" spans="2:8" x14ac:dyDescent="0.2">
      <c r="B247" s="230" t="s">
        <v>517</v>
      </c>
      <c r="C247" s="232" t="s">
        <v>94</v>
      </c>
      <c r="D247" s="248"/>
      <c r="E247" s="298">
        <f t="shared" si="12"/>
        <v>0</v>
      </c>
      <c r="F247" s="298">
        <f t="shared" si="12"/>
        <v>0</v>
      </c>
      <c r="G247" s="298">
        <f t="shared" si="12"/>
        <v>0</v>
      </c>
      <c r="H247" s="299">
        <f t="shared" si="13"/>
        <v>0</v>
      </c>
    </row>
    <row r="248" spans="2:8" x14ac:dyDescent="0.2">
      <c r="B248" s="230" t="s">
        <v>518</v>
      </c>
      <c r="C248" s="232" t="s">
        <v>42</v>
      </c>
      <c r="D248" s="233"/>
      <c r="E248" s="298">
        <f t="shared" si="12"/>
        <v>0</v>
      </c>
      <c r="F248" s="298">
        <f t="shared" si="12"/>
        <v>0</v>
      </c>
      <c r="G248" s="298">
        <f t="shared" si="12"/>
        <v>0</v>
      </c>
      <c r="H248" s="299">
        <f t="shared" si="13"/>
        <v>0</v>
      </c>
    </row>
    <row r="249" spans="2:8" x14ac:dyDescent="0.2">
      <c r="B249" s="230" t="s">
        <v>519</v>
      </c>
      <c r="C249" s="232" t="s">
        <v>305</v>
      </c>
      <c r="D249" s="248"/>
      <c r="E249" s="298">
        <f t="shared" si="12"/>
        <v>0</v>
      </c>
      <c r="F249" s="298">
        <f t="shared" si="12"/>
        <v>0</v>
      </c>
      <c r="G249" s="298">
        <f t="shared" si="12"/>
        <v>0</v>
      </c>
      <c r="H249" s="299">
        <f t="shared" si="13"/>
        <v>0</v>
      </c>
    </row>
    <row r="250" spans="2:8" x14ac:dyDescent="0.2">
      <c r="B250" s="230" t="s">
        <v>520</v>
      </c>
      <c r="C250" s="232" t="s">
        <v>306</v>
      </c>
      <c r="D250" s="248"/>
      <c r="E250" s="298">
        <f t="shared" si="12"/>
        <v>0</v>
      </c>
      <c r="F250" s="298">
        <f t="shared" si="12"/>
        <v>0</v>
      </c>
      <c r="G250" s="298">
        <f t="shared" si="12"/>
        <v>0</v>
      </c>
      <c r="H250" s="299">
        <f t="shared" si="13"/>
        <v>0</v>
      </c>
    </row>
    <row r="251" spans="2:8" x14ac:dyDescent="0.2">
      <c r="B251" s="230" t="s">
        <v>521</v>
      </c>
      <c r="C251" s="232" t="s">
        <v>120</v>
      </c>
      <c r="D251" s="248"/>
      <c r="E251" s="298">
        <f t="shared" si="12"/>
        <v>0</v>
      </c>
      <c r="F251" s="298">
        <f t="shared" si="12"/>
        <v>0</v>
      </c>
      <c r="G251" s="298">
        <f t="shared" si="12"/>
        <v>0</v>
      </c>
      <c r="H251" s="299">
        <f t="shared" si="13"/>
        <v>0</v>
      </c>
    </row>
    <row r="252" spans="2:8" x14ac:dyDescent="0.2">
      <c r="B252" s="230" t="s">
        <v>522</v>
      </c>
      <c r="C252" s="487" t="s">
        <v>445</v>
      </c>
      <c r="D252" s="486"/>
      <c r="E252" s="300"/>
      <c r="F252" s="300"/>
      <c r="G252" s="300"/>
      <c r="H252" s="275"/>
    </row>
    <row r="253" spans="2:8" x14ac:dyDescent="0.2">
      <c r="B253" s="230" t="s">
        <v>523</v>
      </c>
      <c r="C253" s="232" t="s">
        <v>42</v>
      </c>
      <c r="D253" s="248"/>
      <c r="E253" s="300">
        <f t="shared" ref="E253:G254" si="14">+$D253*E116</f>
        <v>0</v>
      </c>
      <c r="F253" s="300">
        <f t="shared" si="14"/>
        <v>0</v>
      </c>
      <c r="G253" s="300">
        <f t="shared" si="14"/>
        <v>0</v>
      </c>
      <c r="H253" s="275">
        <f t="shared" si="13"/>
        <v>0</v>
      </c>
    </row>
    <row r="254" spans="2:8" ht="25.5" x14ac:dyDescent="0.2">
      <c r="B254" s="93" t="s">
        <v>249</v>
      </c>
      <c r="C254" s="222" t="s">
        <v>317</v>
      </c>
      <c r="D254" s="279"/>
      <c r="E254" s="175">
        <f t="shared" si="14"/>
        <v>0</v>
      </c>
      <c r="F254" s="175">
        <f t="shared" si="14"/>
        <v>0</v>
      </c>
      <c r="G254" s="175">
        <f t="shared" si="14"/>
        <v>0</v>
      </c>
      <c r="H254" s="297">
        <f t="shared" si="13"/>
        <v>0</v>
      </c>
    </row>
    <row r="255" spans="2:8" x14ac:dyDescent="0.2">
      <c r="B255" s="23" t="s">
        <v>20</v>
      </c>
      <c r="C255" s="222" t="s">
        <v>193</v>
      </c>
      <c r="D255" s="175"/>
      <c r="E255" s="175">
        <f>+SUM(INDEX(E:E,ROW()+1):INDEX(E:E,ROW(E264)-1))</f>
        <v>0</v>
      </c>
      <c r="F255" s="175">
        <f>+SUM(INDEX(F:F,ROW()+1):INDEX(F:F,ROW(F264)-1))</f>
        <v>0</v>
      </c>
      <c r="G255" s="175">
        <f>+SUM(INDEX(G:G,ROW()+1):INDEX(G:G,ROW(G264)-1))</f>
        <v>0</v>
      </c>
      <c r="H255" s="176">
        <f>+SUM(INDEX(H:H,ROW()+1):INDEX(H:H,ROW(H264)-1))</f>
        <v>0</v>
      </c>
    </row>
    <row r="256" spans="2:8" x14ac:dyDescent="0.2">
      <c r="B256" s="230">
        <v>1</v>
      </c>
      <c r="C256" s="282" t="s">
        <v>15</v>
      </c>
      <c r="D256" s="361"/>
      <c r="E256" s="298">
        <f t="shared" ref="E256:G261" si="15">+$D256*E119</f>
        <v>0</v>
      </c>
      <c r="F256" s="298">
        <f t="shared" si="15"/>
        <v>0</v>
      </c>
      <c r="G256" s="298">
        <f t="shared" si="15"/>
        <v>0</v>
      </c>
      <c r="H256" s="299">
        <f t="shared" ref="H256:H261" si="16">SUM(E256:G256)</f>
        <v>0</v>
      </c>
    </row>
    <row r="257" spans="2:8" x14ac:dyDescent="0.2">
      <c r="B257" s="230">
        <v>2</v>
      </c>
      <c r="C257" s="282" t="s">
        <v>17</v>
      </c>
      <c r="D257" s="361"/>
      <c r="E257" s="298">
        <f t="shared" si="15"/>
        <v>0</v>
      </c>
      <c r="F257" s="298">
        <f t="shared" si="15"/>
        <v>0</v>
      </c>
      <c r="G257" s="298">
        <f t="shared" si="15"/>
        <v>0</v>
      </c>
      <c r="H257" s="299">
        <f t="shared" si="16"/>
        <v>0</v>
      </c>
    </row>
    <row r="258" spans="2:8" x14ac:dyDescent="0.2">
      <c r="B258" s="230">
        <v>3</v>
      </c>
      <c r="C258" s="282" t="s">
        <v>7</v>
      </c>
      <c r="D258" s="361"/>
      <c r="E258" s="298">
        <f t="shared" si="15"/>
        <v>0</v>
      </c>
      <c r="F258" s="298">
        <f t="shared" si="15"/>
        <v>0</v>
      </c>
      <c r="G258" s="298">
        <f t="shared" si="15"/>
        <v>0</v>
      </c>
      <c r="H258" s="299">
        <f t="shared" si="16"/>
        <v>0</v>
      </c>
    </row>
    <row r="259" spans="2:8" x14ac:dyDescent="0.2">
      <c r="B259" s="230">
        <v>4</v>
      </c>
      <c r="C259" s="11" t="s">
        <v>16</v>
      </c>
      <c r="D259" s="361"/>
      <c r="E259" s="298">
        <f t="shared" si="15"/>
        <v>0</v>
      </c>
      <c r="F259" s="298">
        <f t="shared" si="15"/>
        <v>0</v>
      </c>
      <c r="G259" s="298">
        <f t="shared" si="15"/>
        <v>0</v>
      </c>
      <c r="H259" s="299">
        <f t="shared" si="16"/>
        <v>0</v>
      </c>
    </row>
    <row r="260" spans="2:8" x14ac:dyDescent="0.2">
      <c r="B260" s="230">
        <v>5</v>
      </c>
      <c r="C260" s="282" t="s">
        <v>71</v>
      </c>
      <c r="D260" s="361"/>
      <c r="E260" s="298">
        <f t="shared" si="15"/>
        <v>0</v>
      </c>
      <c r="F260" s="298">
        <f t="shared" si="15"/>
        <v>0</v>
      </c>
      <c r="G260" s="298">
        <f t="shared" si="15"/>
        <v>0</v>
      </c>
      <c r="H260" s="299">
        <f t="shared" si="16"/>
        <v>0</v>
      </c>
    </row>
    <row r="261" spans="2:8" x14ac:dyDescent="0.2">
      <c r="B261" s="230">
        <v>6</v>
      </c>
      <c r="C261" s="232" t="str">
        <f>+C124</f>
        <v>Средства у припреми</v>
      </c>
      <c r="D261" s="361"/>
      <c r="E261" s="298">
        <f t="shared" si="15"/>
        <v>0</v>
      </c>
      <c r="F261" s="298">
        <f t="shared" si="15"/>
        <v>0</v>
      </c>
      <c r="G261" s="298">
        <f t="shared" si="15"/>
        <v>0</v>
      </c>
      <c r="H261" s="299">
        <f t="shared" si="16"/>
        <v>0</v>
      </c>
    </row>
    <row r="262" spans="2:8" x14ac:dyDescent="0.2">
      <c r="B262" s="22" t="s">
        <v>5</v>
      </c>
      <c r="C262" s="235">
        <f>+C125</f>
        <v>0</v>
      </c>
      <c r="D262" s="362"/>
      <c r="E262" s="298"/>
      <c r="F262" s="298"/>
      <c r="G262" s="298"/>
      <c r="H262" s="299"/>
    </row>
    <row r="263" spans="2:8" x14ac:dyDescent="0.2">
      <c r="B263" s="22" t="s">
        <v>69</v>
      </c>
      <c r="C263" s="301">
        <f>+C126</f>
        <v>0</v>
      </c>
      <c r="D263" s="357"/>
      <c r="E263" s="298">
        <f>+$D263*E126</f>
        <v>0</v>
      </c>
      <c r="F263" s="298">
        <f>+$D263*F126</f>
        <v>0</v>
      </c>
      <c r="G263" s="298">
        <f>+$D263*G126</f>
        <v>0</v>
      </c>
      <c r="H263" s="299">
        <f t="shared" ref="H263:H281" si="17">SUM(E263:G263)</f>
        <v>0</v>
      </c>
    </row>
    <row r="264" spans="2:8" x14ac:dyDescent="0.2">
      <c r="B264" s="287" t="s">
        <v>21</v>
      </c>
      <c r="C264" s="288" t="s">
        <v>58</v>
      </c>
      <c r="D264" s="175"/>
      <c r="E264" s="175">
        <f>+SUM(INDEX(E:E,ROW()+1):INDEX(E:E,ROW(E273)-1))</f>
        <v>0</v>
      </c>
      <c r="F264" s="175">
        <f>+SUM(INDEX(F:F,ROW()+1):INDEX(F:F,ROW(F273)-1))</f>
        <v>0</v>
      </c>
      <c r="G264" s="175">
        <f>+SUM(INDEX(G:G,ROW()+1):INDEX(G:G,ROW(G273)-1))</f>
        <v>0</v>
      </c>
      <c r="H264" s="176">
        <f t="shared" si="17"/>
        <v>0</v>
      </c>
    </row>
    <row r="265" spans="2:8" x14ac:dyDescent="0.2">
      <c r="B265" s="289">
        <v>1</v>
      </c>
      <c r="C265" s="290" t="s">
        <v>6</v>
      </c>
      <c r="D265" s="360"/>
      <c r="E265" s="298">
        <f t="shared" ref="E265:G272" si="18">+$D265*E128</f>
        <v>0</v>
      </c>
      <c r="F265" s="298">
        <f t="shared" si="18"/>
        <v>0</v>
      </c>
      <c r="G265" s="298">
        <f t="shared" si="18"/>
        <v>0</v>
      </c>
      <c r="H265" s="299">
        <f t="shared" si="17"/>
        <v>0</v>
      </c>
    </row>
    <row r="266" spans="2:8" x14ac:dyDescent="0.2">
      <c r="B266" s="291">
        <v>2</v>
      </c>
      <c r="C266" s="282" t="s">
        <v>15</v>
      </c>
      <c r="D266" s="361"/>
      <c r="E266" s="302">
        <f t="shared" si="18"/>
        <v>0</v>
      </c>
      <c r="F266" s="302">
        <f t="shared" si="18"/>
        <v>0</v>
      </c>
      <c r="G266" s="302">
        <f t="shared" si="18"/>
        <v>0</v>
      </c>
      <c r="H266" s="299">
        <f t="shared" si="17"/>
        <v>0</v>
      </c>
    </row>
    <row r="267" spans="2:8" x14ac:dyDescent="0.2">
      <c r="B267" s="291">
        <v>3</v>
      </c>
      <c r="C267" s="282" t="s">
        <v>17</v>
      </c>
      <c r="D267" s="361"/>
      <c r="E267" s="302">
        <f t="shared" si="18"/>
        <v>0</v>
      </c>
      <c r="F267" s="302">
        <f t="shared" si="18"/>
        <v>0</v>
      </c>
      <c r="G267" s="302">
        <f t="shared" si="18"/>
        <v>0</v>
      </c>
      <c r="H267" s="299">
        <f t="shared" si="17"/>
        <v>0</v>
      </c>
    </row>
    <row r="268" spans="2:8" x14ac:dyDescent="0.2">
      <c r="B268" s="291">
        <v>4</v>
      </c>
      <c r="C268" s="282" t="s">
        <v>7</v>
      </c>
      <c r="D268" s="361"/>
      <c r="E268" s="302">
        <f t="shared" si="18"/>
        <v>0</v>
      </c>
      <c r="F268" s="302">
        <f t="shared" si="18"/>
        <v>0</v>
      </c>
      <c r="G268" s="302">
        <f t="shared" si="18"/>
        <v>0</v>
      </c>
      <c r="H268" s="299">
        <f t="shared" si="17"/>
        <v>0</v>
      </c>
    </row>
    <row r="269" spans="2:8" x14ac:dyDescent="0.2">
      <c r="B269" s="291">
        <v>5</v>
      </c>
      <c r="C269" s="11" t="s">
        <v>16</v>
      </c>
      <c r="D269" s="361"/>
      <c r="E269" s="302">
        <f t="shared" si="18"/>
        <v>0</v>
      </c>
      <c r="F269" s="302">
        <f t="shared" si="18"/>
        <v>0</v>
      </c>
      <c r="G269" s="302">
        <f t="shared" si="18"/>
        <v>0</v>
      </c>
      <c r="H269" s="299">
        <f t="shared" si="17"/>
        <v>0</v>
      </c>
    </row>
    <row r="270" spans="2:8" x14ac:dyDescent="0.2">
      <c r="B270" s="291">
        <v>6</v>
      </c>
      <c r="C270" s="282" t="s">
        <v>71</v>
      </c>
      <c r="D270" s="361"/>
      <c r="E270" s="302">
        <f t="shared" si="18"/>
        <v>0</v>
      </c>
      <c r="F270" s="302">
        <f t="shared" si="18"/>
        <v>0</v>
      </c>
      <c r="G270" s="302">
        <f t="shared" si="18"/>
        <v>0</v>
      </c>
      <c r="H270" s="299">
        <f t="shared" si="17"/>
        <v>0</v>
      </c>
    </row>
    <row r="271" spans="2:8" x14ac:dyDescent="0.2">
      <c r="B271" s="291">
        <v>7</v>
      </c>
      <c r="C271" s="303" t="str">
        <f>+C134</f>
        <v>Средства у припреми</v>
      </c>
      <c r="D271" s="355"/>
      <c r="E271" s="302">
        <f t="shared" si="18"/>
        <v>0</v>
      </c>
      <c r="F271" s="302">
        <f t="shared" si="18"/>
        <v>0</v>
      </c>
      <c r="G271" s="302">
        <f t="shared" si="18"/>
        <v>0</v>
      </c>
      <c r="H271" s="299">
        <f t="shared" si="17"/>
        <v>0</v>
      </c>
    </row>
    <row r="272" spans="2:8" x14ac:dyDescent="0.2">
      <c r="B272" s="292">
        <v>8</v>
      </c>
      <c r="C272" s="304">
        <f>+C135</f>
        <v>0</v>
      </c>
      <c r="D272" s="356"/>
      <c r="E272" s="305">
        <f t="shared" si="18"/>
        <v>0</v>
      </c>
      <c r="F272" s="305">
        <f t="shared" si="18"/>
        <v>0</v>
      </c>
      <c r="G272" s="305">
        <f t="shared" si="18"/>
        <v>0</v>
      </c>
      <c r="H272" s="275">
        <f t="shared" si="17"/>
        <v>0</v>
      </c>
    </row>
    <row r="273" spans="2:9" x14ac:dyDescent="0.2">
      <c r="B273" s="287" t="s">
        <v>163</v>
      </c>
      <c r="C273" s="288" t="s">
        <v>60</v>
      </c>
      <c r="D273" s="175"/>
      <c r="E273" s="175">
        <f>+SUM(INDEX(E:E,ROW()+1):INDEX(E:E,ROW(E282)-1))</f>
        <v>0</v>
      </c>
      <c r="F273" s="175">
        <f>+SUM(INDEX(F:F,ROW()+1):INDEX(F:F,ROW(F282)-1))</f>
        <v>0</v>
      </c>
      <c r="G273" s="175">
        <f>+SUM(INDEX(G:G,ROW()+1):INDEX(G:G,ROW(G282)-1))</f>
        <v>0</v>
      </c>
      <c r="H273" s="176">
        <f t="shared" si="17"/>
        <v>0</v>
      </c>
    </row>
    <row r="274" spans="2:9" x14ac:dyDescent="0.2">
      <c r="B274" s="289">
        <v>1</v>
      </c>
      <c r="C274" s="306">
        <f t="shared" ref="C274:C281" si="19">+C137</f>
        <v>0</v>
      </c>
      <c r="D274" s="358"/>
      <c r="E274" s="298">
        <f t="shared" ref="E274:G281" si="20">+$D274*E137</f>
        <v>0</v>
      </c>
      <c r="F274" s="298">
        <f t="shared" si="20"/>
        <v>0</v>
      </c>
      <c r="G274" s="298">
        <f t="shared" si="20"/>
        <v>0</v>
      </c>
      <c r="H274" s="299">
        <f t="shared" si="17"/>
        <v>0</v>
      </c>
    </row>
    <row r="275" spans="2:9" x14ac:dyDescent="0.2">
      <c r="B275" s="291">
        <v>2</v>
      </c>
      <c r="C275" s="303">
        <f t="shared" si="19"/>
        <v>0</v>
      </c>
      <c r="D275" s="355"/>
      <c r="E275" s="302">
        <f t="shared" si="20"/>
        <v>0</v>
      </c>
      <c r="F275" s="302">
        <f t="shared" si="20"/>
        <v>0</v>
      </c>
      <c r="G275" s="302">
        <f t="shared" si="20"/>
        <v>0</v>
      </c>
      <c r="H275" s="299">
        <f t="shared" si="17"/>
        <v>0</v>
      </c>
    </row>
    <row r="276" spans="2:9" x14ac:dyDescent="0.2">
      <c r="B276" s="291">
        <v>3</v>
      </c>
      <c r="C276" s="303">
        <f t="shared" si="19"/>
        <v>0</v>
      </c>
      <c r="D276" s="355"/>
      <c r="E276" s="302">
        <f t="shared" si="20"/>
        <v>0</v>
      </c>
      <c r="F276" s="302">
        <f t="shared" si="20"/>
        <v>0</v>
      </c>
      <c r="G276" s="302">
        <f t="shared" si="20"/>
        <v>0</v>
      </c>
      <c r="H276" s="299">
        <f t="shared" si="17"/>
        <v>0</v>
      </c>
    </row>
    <row r="277" spans="2:9" x14ac:dyDescent="0.2">
      <c r="B277" s="291">
        <v>4</v>
      </c>
      <c r="C277" s="303">
        <f t="shared" si="19"/>
        <v>0</v>
      </c>
      <c r="D277" s="355"/>
      <c r="E277" s="302">
        <f t="shared" si="20"/>
        <v>0</v>
      </c>
      <c r="F277" s="302">
        <f t="shared" si="20"/>
        <v>0</v>
      </c>
      <c r="G277" s="302">
        <f t="shared" si="20"/>
        <v>0</v>
      </c>
      <c r="H277" s="299">
        <f t="shared" si="17"/>
        <v>0</v>
      </c>
    </row>
    <row r="278" spans="2:9" x14ac:dyDescent="0.2">
      <c r="B278" s="291">
        <v>5</v>
      </c>
      <c r="C278" s="303">
        <f t="shared" si="19"/>
        <v>0</v>
      </c>
      <c r="D278" s="355"/>
      <c r="E278" s="302">
        <f t="shared" si="20"/>
        <v>0</v>
      </c>
      <c r="F278" s="302">
        <f t="shared" si="20"/>
        <v>0</v>
      </c>
      <c r="G278" s="302">
        <f t="shared" si="20"/>
        <v>0</v>
      </c>
      <c r="H278" s="299">
        <f t="shared" si="17"/>
        <v>0</v>
      </c>
    </row>
    <row r="279" spans="2:9" x14ac:dyDescent="0.2">
      <c r="B279" s="291">
        <v>6</v>
      </c>
      <c r="C279" s="303">
        <f t="shared" si="19"/>
        <v>0</v>
      </c>
      <c r="D279" s="355"/>
      <c r="E279" s="302">
        <f t="shared" si="20"/>
        <v>0</v>
      </c>
      <c r="F279" s="302">
        <f t="shared" si="20"/>
        <v>0</v>
      </c>
      <c r="G279" s="302">
        <f t="shared" si="20"/>
        <v>0</v>
      </c>
      <c r="H279" s="299">
        <f t="shared" si="17"/>
        <v>0</v>
      </c>
    </row>
    <row r="280" spans="2:9" x14ac:dyDescent="0.2">
      <c r="B280" s="291">
        <v>7</v>
      </c>
      <c r="C280" s="303">
        <f t="shared" si="19"/>
        <v>0</v>
      </c>
      <c r="D280" s="355"/>
      <c r="E280" s="302">
        <f t="shared" si="20"/>
        <v>0</v>
      </c>
      <c r="F280" s="302">
        <f t="shared" si="20"/>
        <v>0</v>
      </c>
      <c r="G280" s="302">
        <f t="shared" si="20"/>
        <v>0</v>
      </c>
      <c r="H280" s="299">
        <f t="shared" si="17"/>
        <v>0</v>
      </c>
    </row>
    <row r="281" spans="2:9" ht="13.5" thickBot="1" x14ac:dyDescent="0.25">
      <c r="B281" s="293">
        <v>8</v>
      </c>
      <c r="C281" s="307">
        <f t="shared" si="19"/>
        <v>0</v>
      </c>
      <c r="D281" s="359"/>
      <c r="E281" s="308">
        <f t="shared" si="20"/>
        <v>0</v>
      </c>
      <c r="F281" s="308">
        <f t="shared" si="20"/>
        <v>0</v>
      </c>
      <c r="G281" s="308">
        <f t="shared" si="20"/>
        <v>0</v>
      </c>
      <c r="H281" s="309">
        <f t="shared" si="17"/>
        <v>0</v>
      </c>
    </row>
    <row r="282" spans="2:9" ht="13.5" thickTop="1" x14ac:dyDescent="0.2">
      <c r="B282" s="4" t="s">
        <v>538</v>
      </c>
    </row>
    <row r="284" spans="2:9" x14ac:dyDescent="0.2">
      <c r="B284" s="1043" t="s">
        <v>629</v>
      </c>
      <c r="C284" s="1043"/>
      <c r="D284" s="1043"/>
      <c r="E284" s="1043"/>
      <c r="F284" s="1043"/>
      <c r="G284" s="1043"/>
      <c r="H284" s="1043"/>
      <c r="I284" s="1043"/>
    </row>
    <row r="285" spans="2:9" ht="13.5" thickBot="1" x14ac:dyDescent="0.25">
      <c r="B285" s="836"/>
      <c r="C285" s="836"/>
      <c r="D285" s="837"/>
      <c r="E285" s="837"/>
      <c r="F285" s="837"/>
      <c r="G285" s="836"/>
      <c r="H285" s="836"/>
      <c r="I285" s="836"/>
    </row>
    <row r="286" spans="2:9" ht="64.5" thickTop="1" x14ac:dyDescent="0.2">
      <c r="B286" s="875" t="s">
        <v>14</v>
      </c>
      <c r="C286" s="1044" t="s">
        <v>628</v>
      </c>
      <c r="D286" s="1045"/>
      <c r="E286" s="381" t="s">
        <v>442</v>
      </c>
      <c r="F286" s="493" t="s">
        <v>366</v>
      </c>
      <c r="G286" s="381" t="s">
        <v>379</v>
      </c>
      <c r="H286" s="490" t="s">
        <v>64</v>
      </c>
    </row>
    <row r="287" spans="2:9" x14ac:dyDescent="0.2">
      <c r="B287" s="876">
        <v>1</v>
      </c>
      <c r="C287" s="1046">
        <f>+'Poc. strana'!$C$19</f>
        <v>0</v>
      </c>
      <c r="D287" s="1047"/>
      <c r="E287" s="877"/>
      <c r="F287" s="878"/>
      <c r="G287" s="878"/>
      <c r="H287" s="879">
        <f>SUM(E287:G287)</f>
        <v>0</v>
      </c>
    </row>
    <row r="288" spans="2:9" x14ac:dyDescent="0.2">
      <c r="B288" s="880">
        <v>2</v>
      </c>
      <c r="C288" s="1048">
        <f>+'Poc. strana'!$C$19-1</f>
        <v>-1</v>
      </c>
      <c r="D288" s="1049"/>
      <c r="E288" s="881"/>
      <c r="F288" s="882"/>
      <c r="G288" s="882"/>
      <c r="H288" s="883">
        <f>SUM(E288:G288)</f>
        <v>0</v>
      </c>
    </row>
    <row r="289" spans="2:8" ht="13.5" thickBot="1" x14ac:dyDescent="0.25">
      <c r="B289" s="884">
        <v>3</v>
      </c>
      <c r="C289" s="1040">
        <f>+'Poc. strana'!$C$19-2</f>
        <v>-2</v>
      </c>
      <c r="D289" s="1041"/>
      <c r="E289" s="885"/>
      <c r="F289" s="886"/>
      <c r="G289" s="886"/>
      <c r="H289" s="887">
        <f>SUM(E289:G289)</f>
        <v>0</v>
      </c>
    </row>
    <row r="290" spans="2:8" ht="13.5" thickTop="1" x14ac:dyDescent="0.2"/>
  </sheetData>
  <sheetProtection formatCells="0" insertRows="0" selectLockedCells="1"/>
  <mergeCells count="6">
    <mergeCell ref="C289:D289"/>
    <mergeCell ref="B7:H7"/>
    <mergeCell ref="B284:I284"/>
    <mergeCell ref="C286:D286"/>
    <mergeCell ref="C287:D287"/>
    <mergeCell ref="C288:D288"/>
  </mergeCells>
  <phoneticPr fontId="28" type="noConversion"/>
  <printOptions horizontalCentered="1"/>
  <pageMargins left="0.23622047244094499" right="0.23622047244094499" top="0.511811023622047" bottom="0.511811023622047" header="0.23622047244094499" footer="0.23622047244094499"/>
  <pageSetup paperSize="9" scale="38" fitToHeight="2" orientation="portrait" r:id="rId1"/>
  <headerFooter alignWithMargins="0">
    <oddFooter>&amp;R&amp;"Arial Narrow,Regular"Страна &amp;P од &amp;N</oddFooter>
  </headerFooter>
  <rowBreaks count="1" manualBreakCount="1">
    <brk id="145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5CC13-02EC-4F29-AF8E-AC48648A2CE1}">
  <dimension ref="A1:K345"/>
  <sheetViews>
    <sheetView showGridLines="0" showZeros="0" topLeftCell="A311" zoomScaleNormal="100" workbookViewId="0"/>
  </sheetViews>
  <sheetFormatPr defaultRowHeight="12.75" x14ac:dyDescent="0.2"/>
  <cols>
    <col min="1" max="1" width="3" style="3" customWidth="1"/>
    <col min="2" max="2" width="10.5703125" style="7" customWidth="1"/>
    <col min="3" max="3" width="10.5703125" style="3" customWidth="1"/>
    <col min="4" max="4" width="61.140625" style="12" customWidth="1"/>
    <col min="5" max="6" width="13.7109375" style="12" customWidth="1"/>
    <col min="7" max="11" width="13.7109375" style="3" customWidth="1"/>
    <col min="12" max="16384" width="9.140625" style="3"/>
  </cols>
  <sheetData>
    <row r="1" spans="1:11" x14ac:dyDescent="0.2">
      <c r="A1"/>
      <c r="B1"/>
      <c r="C1"/>
      <c r="D1"/>
      <c r="E1" s="14"/>
      <c r="F1" s="14"/>
      <c r="G1" s="14"/>
      <c r="H1" s="14"/>
      <c r="I1" s="14"/>
      <c r="J1" s="14"/>
      <c r="K1" s="14"/>
    </row>
    <row r="2" spans="1:11" x14ac:dyDescent="0.2">
      <c r="A2"/>
      <c r="B2"/>
      <c r="C2"/>
      <c r="D2"/>
      <c r="E2" s="14"/>
      <c r="F2" s="14"/>
      <c r="G2" s="14"/>
      <c r="H2" s="14"/>
      <c r="I2" s="14"/>
      <c r="J2" s="14"/>
      <c r="K2" s="14"/>
    </row>
    <row r="3" spans="1:11" x14ac:dyDescent="0.2">
      <c r="A3"/>
      <c r="B3"/>
      <c r="C3"/>
      <c r="D3"/>
      <c r="E3" s="3"/>
      <c r="F3" s="3"/>
    </row>
    <row r="4" spans="1:11" x14ac:dyDescent="0.2">
      <c r="A4"/>
      <c r="B4"/>
      <c r="C4"/>
      <c r="D4"/>
      <c r="E4" s="3"/>
      <c r="F4" s="3"/>
    </row>
    <row r="5" spans="1:11" ht="11.25" customHeight="1" x14ac:dyDescent="0.2">
      <c r="A5" s="6"/>
      <c r="B5" s="15"/>
      <c r="C5" s="13"/>
      <c r="D5" s="7"/>
      <c r="E5" s="3"/>
      <c r="F5" s="3"/>
    </row>
    <row r="6" spans="1:11" s="1" customFormat="1" ht="12.95" customHeight="1" x14ac:dyDescent="0.2">
      <c r="A6" s="6"/>
      <c r="B6" s="15"/>
      <c r="C6" s="13"/>
      <c r="D6" s="7"/>
      <c r="E6" s="3"/>
      <c r="F6" s="3"/>
    </row>
    <row r="7" spans="1:11" ht="12.95" customHeight="1" x14ac:dyDescent="0.2">
      <c r="B7" s="1050" t="s">
        <v>524</v>
      </c>
      <c r="C7" s="1050"/>
      <c r="D7" s="1050"/>
      <c r="E7" s="1050"/>
      <c r="F7" s="1050"/>
      <c r="G7" s="1050"/>
      <c r="H7" s="1050"/>
      <c r="I7" s="1050"/>
      <c r="J7" s="1050"/>
      <c r="K7" s="1050"/>
    </row>
    <row r="8" spans="1:11" ht="12.95" customHeight="1" x14ac:dyDescent="0.2">
      <c r="B8" s="14"/>
      <c r="C8" s="14"/>
      <c r="D8" s="14"/>
      <c r="E8" s="14"/>
      <c r="F8" s="14"/>
      <c r="G8" s="14"/>
      <c r="H8" s="14"/>
      <c r="I8" s="14"/>
      <c r="J8" s="14"/>
      <c r="K8" s="14"/>
    </row>
    <row r="9" spans="1:11" ht="12.95" customHeight="1" thickBot="1" x14ac:dyDescent="0.25">
      <c r="B9" s="14"/>
      <c r="C9" s="14"/>
      <c r="D9" s="14"/>
      <c r="E9" s="14"/>
      <c r="F9" s="14"/>
      <c r="G9" s="14"/>
      <c r="H9" s="14"/>
      <c r="I9" s="14"/>
      <c r="J9" s="14"/>
      <c r="K9" s="14"/>
    </row>
    <row r="10" spans="1:11" ht="12.95" customHeight="1" thickTop="1" x14ac:dyDescent="0.2">
      <c r="B10" s="1062" t="str">
        <f>CONCATENATE("Подаци за годину:"," ",'Poc. strana'!$C$19)</f>
        <v xml:space="preserve">Подаци за годину: </v>
      </c>
      <c r="C10" s="1063"/>
      <c r="D10" s="1063"/>
      <c r="E10" s="1063"/>
      <c r="F10" s="1063"/>
      <c r="G10" s="1063"/>
      <c r="H10" s="1063"/>
      <c r="I10" s="1063"/>
      <c r="J10" s="1063"/>
      <c r="K10" s="26" t="s">
        <v>171</v>
      </c>
    </row>
    <row r="11" spans="1:11" ht="12.95" customHeight="1" x14ac:dyDescent="0.2">
      <c r="B11" s="1054" t="s">
        <v>14</v>
      </c>
      <c r="C11" s="1057" t="s">
        <v>122</v>
      </c>
      <c r="D11" s="1057" t="s">
        <v>76</v>
      </c>
      <c r="E11" s="1051" t="s">
        <v>121</v>
      </c>
      <c r="F11" s="1052"/>
      <c r="G11" s="1052"/>
      <c r="H11" s="1052"/>
      <c r="I11" s="1052"/>
      <c r="J11" s="1052"/>
      <c r="K11" s="1053"/>
    </row>
    <row r="12" spans="1:11" s="96" customFormat="1" ht="25.5" customHeight="1" x14ac:dyDescent="0.2">
      <c r="B12" s="1055"/>
      <c r="C12" s="1058"/>
      <c r="D12" s="1058"/>
      <c r="E12" s="1060" t="s">
        <v>442</v>
      </c>
      <c r="F12" s="1061"/>
      <c r="G12" s="1060" t="s">
        <v>366</v>
      </c>
      <c r="H12" s="1061"/>
      <c r="I12" s="1060" t="s">
        <v>379</v>
      </c>
      <c r="J12" s="1061"/>
      <c r="K12" s="221" t="s">
        <v>64</v>
      </c>
    </row>
    <row r="13" spans="1:11" s="96" customFormat="1" x14ac:dyDescent="0.2">
      <c r="B13" s="1056"/>
      <c r="C13" s="1059"/>
      <c r="D13" s="1059"/>
      <c r="E13" s="390" t="s">
        <v>320</v>
      </c>
      <c r="F13" s="390" t="s">
        <v>321</v>
      </c>
      <c r="G13" s="390" t="s">
        <v>320</v>
      </c>
      <c r="H13" s="390" t="s">
        <v>321</v>
      </c>
      <c r="I13" s="390" t="s">
        <v>320</v>
      </c>
      <c r="J13" s="390" t="s">
        <v>321</v>
      </c>
      <c r="K13" s="221"/>
    </row>
    <row r="14" spans="1:11" s="96" customFormat="1" ht="12.75" customHeight="1" x14ac:dyDescent="0.2">
      <c r="B14" s="482" t="s">
        <v>77</v>
      </c>
      <c r="C14" s="481">
        <v>50</v>
      </c>
      <c r="D14" s="484" t="s">
        <v>444</v>
      </c>
      <c r="E14" s="279"/>
      <c r="F14" s="223">
        <f>+'2 Zajed tr sred prih'!E149</f>
        <v>0</v>
      </c>
      <c r="G14" s="279"/>
      <c r="H14" s="223">
        <f>+'2 Zajed tr sred prih'!F149</f>
        <v>0</v>
      </c>
      <c r="I14" s="279"/>
      <c r="J14" s="316">
        <f>+'2 Zajed tr sred prih'!G149</f>
        <v>0</v>
      </c>
      <c r="K14" s="224">
        <f>SUM(E14:J14)</f>
        <v>0</v>
      </c>
    </row>
    <row r="15" spans="1:11" ht="12.95" customHeight="1" x14ac:dyDescent="0.2">
      <c r="B15" s="23" t="s">
        <v>80</v>
      </c>
      <c r="C15" s="92">
        <v>51</v>
      </c>
      <c r="D15" s="483" t="s">
        <v>29</v>
      </c>
      <c r="E15" s="223">
        <f>+E16+E33+E34+E47+E48</f>
        <v>0</v>
      </c>
      <c r="F15" s="223">
        <f t="shared" ref="F15:K15" si="0">+F16+F33+F34+F47+F48</f>
        <v>0</v>
      </c>
      <c r="G15" s="223">
        <f t="shared" si="0"/>
        <v>0</v>
      </c>
      <c r="H15" s="223">
        <f t="shared" si="0"/>
        <v>0</v>
      </c>
      <c r="I15" s="223">
        <f t="shared" si="0"/>
        <v>0</v>
      </c>
      <c r="J15" s="223">
        <f t="shared" si="0"/>
        <v>0</v>
      </c>
      <c r="K15" s="224">
        <f t="shared" si="0"/>
        <v>0</v>
      </c>
    </row>
    <row r="16" spans="1:11" ht="12.95" customHeight="1" x14ac:dyDescent="0.2">
      <c r="B16" s="25" t="s">
        <v>49</v>
      </c>
      <c r="C16" s="225">
        <v>511</v>
      </c>
      <c r="D16" s="226" t="s">
        <v>78</v>
      </c>
      <c r="E16" s="227">
        <f>+E17+E26</f>
        <v>0</v>
      </c>
      <c r="F16" s="227">
        <f t="shared" ref="F16:K16" si="1">+F17+F26</f>
        <v>0</v>
      </c>
      <c r="G16" s="227">
        <f t="shared" si="1"/>
        <v>0</v>
      </c>
      <c r="H16" s="227">
        <f t="shared" si="1"/>
        <v>0</v>
      </c>
      <c r="I16" s="227">
        <f t="shared" si="1"/>
        <v>0</v>
      </c>
      <c r="J16" s="227">
        <f t="shared" si="1"/>
        <v>0</v>
      </c>
      <c r="K16" s="228">
        <f t="shared" si="1"/>
        <v>0</v>
      </c>
    </row>
    <row r="17" spans="2:11" ht="12.95" customHeight="1" x14ac:dyDescent="0.2">
      <c r="B17" s="25" t="s">
        <v>448</v>
      </c>
      <c r="C17" s="225"/>
      <c r="D17" s="226" t="s">
        <v>253</v>
      </c>
      <c r="E17" s="227">
        <f>+E18+E21+E25</f>
        <v>0</v>
      </c>
      <c r="F17" s="227">
        <f t="shared" ref="F17:K17" si="2">+F18+F21+F25</f>
        <v>0</v>
      </c>
      <c r="G17" s="227">
        <f t="shared" si="2"/>
        <v>0</v>
      </c>
      <c r="H17" s="227">
        <f t="shared" si="2"/>
        <v>0</v>
      </c>
      <c r="I17" s="227">
        <f t="shared" si="2"/>
        <v>0</v>
      </c>
      <c r="J17" s="227">
        <f t="shared" si="2"/>
        <v>0</v>
      </c>
      <c r="K17" s="229">
        <f t="shared" si="2"/>
        <v>0</v>
      </c>
    </row>
    <row r="18" spans="2:11" ht="12.95" customHeight="1" x14ac:dyDescent="0.2">
      <c r="B18" s="230" t="s">
        <v>449</v>
      </c>
      <c r="C18" s="231"/>
      <c r="D18" s="232" t="s">
        <v>254</v>
      </c>
      <c r="E18" s="233">
        <f>SUM(E19:E20)</f>
        <v>0</v>
      </c>
      <c r="F18" s="233">
        <f t="shared" ref="F18:K18" si="3">SUM(F19:F20)</f>
        <v>0</v>
      </c>
      <c r="G18" s="233">
        <f t="shared" si="3"/>
        <v>0</v>
      </c>
      <c r="H18" s="233">
        <f t="shared" si="3"/>
        <v>0</v>
      </c>
      <c r="I18" s="233">
        <f t="shared" si="3"/>
        <v>0</v>
      </c>
      <c r="J18" s="233">
        <f t="shared" si="3"/>
        <v>0</v>
      </c>
      <c r="K18" s="229">
        <f t="shared" si="3"/>
        <v>0</v>
      </c>
    </row>
    <row r="19" spans="2:11" ht="12.95" customHeight="1" x14ac:dyDescent="0.2">
      <c r="B19" s="230" t="s">
        <v>450</v>
      </c>
      <c r="C19" s="231"/>
      <c r="D19" s="232" t="s">
        <v>255</v>
      </c>
      <c r="E19" s="516"/>
      <c r="F19" s="233">
        <f>+'2 Zajed tr sred prih'!E155</f>
        <v>0</v>
      </c>
      <c r="G19" s="246"/>
      <c r="H19" s="233">
        <f>+'2 Zajed tr sred prih'!F155</f>
        <v>0</v>
      </c>
      <c r="I19" s="246"/>
      <c r="J19" s="310">
        <f>+'2 Zajed tr sred prih'!G155</f>
        <v>0</v>
      </c>
      <c r="K19" s="229">
        <f>SUM(E19:J19)</f>
        <v>0</v>
      </c>
    </row>
    <row r="20" spans="2:11" ht="12.95" customHeight="1" x14ac:dyDescent="0.2">
      <c r="B20" s="230" t="s">
        <v>451</v>
      </c>
      <c r="C20" s="231"/>
      <c r="D20" s="232" t="s">
        <v>256</v>
      </c>
      <c r="E20" s="246"/>
      <c r="F20" s="233">
        <f>+'2 Zajed tr sred prih'!E156</f>
        <v>0</v>
      </c>
      <c r="G20" s="246"/>
      <c r="H20" s="233">
        <f>+'2 Zajed tr sred prih'!F156</f>
        <v>0</v>
      </c>
      <c r="I20" s="246"/>
      <c r="J20" s="310">
        <f>+'2 Zajed tr sred prih'!G156</f>
        <v>0</v>
      </c>
      <c r="K20" s="229">
        <f>SUM(E20:J20)</f>
        <v>0</v>
      </c>
    </row>
    <row r="21" spans="2:11" ht="12.95" customHeight="1" x14ac:dyDescent="0.2">
      <c r="B21" s="230" t="s">
        <v>452</v>
      </c>
      <c r="C21" s="231"/>
      <c r="D21" s="232" t="s">
        <v>257</v>
      </c>
      <c r="E21" s="233">
        <f>SUM(E22:E24)</f>
        <v>0</v>
      </c>
      <c r="F21" s="233">
        <f t="shared" ref="F21:K21" si="4">SUM(F22:F24)</f>
        <v>0</v>
      </c>
      <c r="G21" s="233">
        <f t="shared" si="4"/>
        <v>0</v>
      </c>
      <c r="H21" s="233">
        <f t="shared" si="4"/>
        <v>0</v>
      </c>
      <c r="I21" s="233">
        <f t="shared" si="4"/>
        <v>0</v>
      </c>
      <c r="J21" s="233">
        <f t="shared" si="4"/>
        <v>0</v>
      </c>
      <c r="K21" s="229">
        <f t="shared" si="4"/>
        <v>0</v>
      </c>
    </row>
    <row r="22" spans="2:11" ht="12.95" customHeight="1" x14ac:dyDescent="0.2">
      <c r="B22" s="230" t="s">
        <v>453</v>
      </c>
      <c r="C22" s="231"/>
      <c r="D22" s="232" t="str">
        <f>+D19</f>
        <v>Текуће одржавање</v>
      </c>
      <c r="E22" s="516"/>
      <c r="F22" s="233">
        <f>+'2 Zajed tr sred prih'!E158</f>
        <v>0</v>
      </c>
      <c r="G22" s="246"/>
      <c r="H22" s="233">
        <f>+'2 Zajed tr sred prih'!F158</f>
        <v>0</v>
      </c>
      <c r="I22" s="246"/>
      <c r="J22" s="310">
        <f>+'2 Zajed tr sred prih'!G158</f>
        <v>0</v>
      </c>
      <c r="K22" s="229">
        <f>SUM(E22:J22)</f>
        <v>0</v>
      </c>
    </row>
    <row r="23" spans="2:11" ht="12.95" customHeight="1" x14ac:dyDescent="0.2">
      <c r="B23" s="230" t="s">
        <v>454</v>
      </c>
      <c r="C23" s="231"/>
      <c r="D23" s="232" t="str">
        <f>+D20</f>
        <v>Инвестиционо одржавање</v>
      </c>
      <c r="E23" s="246"/>
      <c r="F23" s="233">
        <f>+'2 Zajed tr sred prih'!E159</f>
        <v>0</v>
      </c>
      <c r="G23" s="246"/>
      <c r="H23" s="233">
        <f>+'2 Zajed tr sred prih'!F159</f>
        <v>0</v>
      </c>
      <c r="I23" s="246"/>
      <c r="J23" s="310">
        <f>+'2 Zajed tr sred prih'!G159</f>
        <v>0</v>
      </c>
      <c r="K23" s="229">
        <f>SUM(E23:J23)</f>
        <v>0</v>
      </c>
    </row>
    <row r="24" spans="2:11" ht="12.95" customHeight="1" x14ac:dyDescent="0.2">
      <c r="B24" s="230" t="s">
        <v>455</v>
      </c>
      <c r="C24" s="231"/>
      <c r="D24" s="232" t="s">
        <v>258</v>
      </c>
      <c r="E24" s="246"/>
      <c r="F24" s="233">
        <f>+'2 Zajed tr sred prih'!E160</f>
        <v>0</v>
      </c>
      <c r="G24" s="246"/>
      <c r="H24" s="233">
        <f>+'2 Zajed tr sred prih'!F160</f>
        <v>0</v>
      </c>
      <c r="I24" s="246"/>
      <c r="J24" s="310">
        <f>+'2 Zajed tr sred prih'!G160</f>
        <v>0</v>
      </c>
      <c r="K24" s="229">
        <f>SUM(E24:J24)</f>
        <v>0</v>
      </c>
    </row>
    <row r="25" spans="2:11" ht="12.95" customHeight="1" x14ac:dyDescent="0.2">
      <c r="B25" s="230" t="s">
        <v>456</v>
      </c>
      <c r="C25" s="231"/>
      <c r="D25" s="232" t="s">
        <v>259</v>
      </c>
      <c r="E25" s="246"/>
      <c r="F25" s="233">
        <f>+'2 Zajed tr sred prih'!E161</f>
        <v>0</v>
      </c>
      <c r="G25" s="246"/>
      <c r="H25" s="233">
        <f>+'2 Zajed tr sred prih'!F161</f>
        <v>0</v>
      </c>
      <c r="I25" s="246"/>
      <c r="J25" s="310">
        <f>+'2 Zajed tr sred prih'!G161</f>
        <v>0</v>
      </c>
      <c r="K25" s="229">
        <f>SUM(E25:J25)</f>
        <v>0</v>
      </c>
    </row>
    <row r="26" spans="2:11" ht="12.95" customHeight="1" x14ac:dyDescent="0.2">
      <c r="B26" s="230" t="s">
        <v>457</v>
      </c>
      <c r="C26" s="231"/>
      <c r="D26" s="232" t="s">
        <v>260</v>
      </c>
      <c r="E26" s="233">
        <f t="shared" ref="E26:K26" si="5">SUM(E27:E32)</f>
        <v>0</v>
      </c>
      <c r="F26" s="233">
        <f t="shared" si="5"/>
        <v>0</v>
      </c>
      <c r="G26" s="233">
        <f t="shared" si="5"/>
        <v>0</v>
      </c>
      <c r="H26" s="233">
        <f t="shared" si="5"/>
        <v>0</v>
      </c>
      <c r="I26" s="233">
        <f t="shared" si="5"/>
        <v>0</v>
      </c>
      <c r="J26" s="233">
        <f t="shared" si="5"/>
        <v>0</v>
      </c>
      <c r="K26" s="229">
        <f t="shared" si="5"/>
        <v>0</v>
      </c>
    </row>
    <row r="27" spans="2:11" ht="12.95" customHeight="1" x14ac:dyDescent="0.2">
      <c r="B27" s="230" t="s">
        <v>458</v>
      </c>
      <c r="C27" s="231"/>
      <c r="D27" s="232" t="s">
        <v>261</v>
      </c>
      <c r="E27" s="246"/>
      <c r="F27" s="233">
        <f>+'2 Zajed tr sred prih'!E163</f>
        <v>0</v>
      </c>
      <c r="G27" s="246"/>
      <c r="H27" s="233">
        <f>+'2 Zajed tr sred prih'!F163</f>
        <v>0</v>
      </c>
      <c r="I27" s="246"/>
      <c r="J27" s="310">
        <f>+'2 Zajed tr sred prih'!G163</f>
        <v>0</v>
      </c>
      <c r="K27" s="229">
        <f t="shared" ref="K27:K33" si="6">SUM(E27:J27)</f>
        <v>0</v>
      </c>
    </row>
    <row r="28" spans="2:11" ht="12.95" customHeight="1" x14ac:dyDescent="0.2">
      <c r="B28" s="230" t="s">
        <v>459</v>
      </c>
      <c r="C28" s="231"/>
      <c r="D28" s="232" t="s">
        <v>262</v>
      </c>
      <c r="E28" s="516"/>
      <c r="F28" s="233">
        <f>+'2 Zajed tr sred prih'!E164</f>
        <v>0</v>
      </c>
      <c r="G28" s="246"/>
      <c r="H28" s="233">
        <f>+'2 Zajed tr sred prih'!F164</f>
        <v>0</v>
      </c>
      <c r="I28" s="246"/>
      <c r="J28" s="310">
        <f>+'2 Zajed tr sred prih'!G164</f>
        <v>0</v>
      </c>
      <c r="K28" s="229">
        <f t="shared" si="6"/>
        <v>0</v>
      </c>
    </row>
    <row r="29" spans="2:11" ht="12.95" customHeight="1" x14ac:dyDescent="0.2">
      <c r="B29" s="230" t="s">
        <v>460</v>
      </c>
      <c r="C29" s="231"/>
      <c r="D29" s="232" t="s">
        <v>263</v>
      </c>
      <c r="E29" s="246"/>
      <c r="F29" s="233">
        <f>+'2 Zajed tr sred prih'!E165</f>
        <v>0</v>
      </c>
      <c r="G29" s="246"/>
      <c r="H29" s="233">
        <f>+'2 Zajed tr sred prih'!F165</f>
        <v>0</v>
      </c>
      <c r="I29" s="246"/>
      <c r="J29" s="310">
        <f>+'2 Zajed tr sred prih'!G165</f>
        <v>0</v>
      </c>
      <c r="K29" s="229">
        <f t="shared" si="6"/>
        <v>0</v>
      </c>
    </row>
    <row r="30" spans="2:11" ht="12.95" customHeight="1" x14ac:dyDescent="0.2">
      <c r="B30" s="230" t="s">
        <v>461</v>
      </c>
      <c r="C30" s="231"/>
      <c r="D30" s="232" t="s">
        <v>264</v>
      </c>
      <c r="E30" s="246"/>
      <c r="F30" s="233">
        <f>+'2 Zajed tr sred prih'!E166</f>
        <v>0</v>
      </c>
      <c r="G30" s="246"/>
      <c r="H30" s="233">
        <f>+'2 Zajed tr sred prih'!F166</f>
        <v>0</v>
      </c>
      <c r="I30" s="246"/>
      <c r="J30" s="310">
        <f>+'2 Zajed tr sred prih'!G166</f>
        <v>0</v>
      </c>
      <c r="K30" s="229">
        <f t="shared" si="6"/>
        <v>0</v>
      </c>
    </row>
    <row r="31" spans="2:11" ht="12.95" customHeight="1" x14ac:dyDescent="0.2">
      <c r="B31" s="230" t="s">
        <v>462</v>
      </c>
      <c r="C31" s="231"/>
      <c r="D31" s="232" t="s">
        <v>265</v>
      </c>
      <c r="E31" s="246"/>
      <c r="F31" s="233">
        <f>+'2 Zajed tr sred prih'!E167</f>
        <v>0</v>
      </c>
      <c r="G31" s="246"/>
      <c r="H31" s="233">
        <f>+'2 Zajed tr sred prih'!F167</f>
        <v>0</v>
      </c>
      <c r="I31" s="246"/>
      <c r="J31" s="310">
        <f>+'2 Zajed tr sred prih'!G167</f>
        <v>0</v>
      </c>
      <c r="K31" s="229">
        <f t="shared" si="6"/>
        <v>0</v>
      </c>
    </row>
    <row r="32" spans="2:11" ht="12.95" customHeight="1" x14ac:dyDescent="0.2">
      <c r="B32" s="230" t="s">
        <v>463</v>
      </c>
      <c r="C32" s="231"/>
      <c r="D32" s="232" t="s">
        <v>266</v>
      </c>
      <c r="E32" s="246"/>
      <c r="F32" s="233">
        <f>+'2 Zajed tr sred prih'!E168</f>
        <v>0</v>
      </c>
      <c r="G32" s="246"/>
      <c r="H32" s="233">
        <f>+'2 Zajed tr sred prih'!F168</f>
        <v>0</v>
      </c>
      <c r="I32" s="246"/>
      <c r="J32" s="310">
        <f>+'2 Zajed tr sred prih'!G168</f>
        <v>0</v>
      </c>
      <c r="K32" s="229">
        <f t="shared" si="6"/>
        <v>0</v>
      </c>
    </row>
    <row r="33" spans="2:11" ht="12.95" customHeight="1" x14ac:dyDescent="0.2">
      <c r="B33" s="22" t="s">
        <v>50</v>
      </c>
      <c r="C33" s="234">
        <v>512</v>
      </c>
      <c r="D33" s="235" t="s">
        <v>79</v>
      </c>
      <c r="E33" s="246"/>
      <c r="F33" s="311">
        <f>+'2 Zajed tr sred prih'!E169</f>
        <v>0</v>
      </c>
      <c r="G33" s="247"/>
      <c r="H33" s="311">
        <f>+'2 Zajed tr sred prih'!F169</f>
        <v>0</v>
      </c>
      <c r="I33" s="247"/>
      <c r="J33" s="312">
        <f>+'2 Zajed tr sred prih'!G169</f>
        <v>0</v>
      </c>
      <c r="K33" s="236">
        <f t="shared" si="6"/>
        <v>0</v>
      </c>
    </row>
    <row r="34" spans="2:11" ht="12.95" customHeight="1" x14ac:dyDescent="0.2">
      <c r="B34" s="230" t="s">
        <v>51</v>
      </c>
      <c r="C34" s="231">
        <v>513</v>
      </c>
      <c r="D34" s="232" t="s">
        <v>30</v>
      </c>
      <c r="E34" s="233">
        <f t="shared" ref="E34:K34" si="7">+E35+E38+E39+E45+E46</f>
        <v>0</v>
      </c>
      <c r="F34" s="233">
        <f t="shared" si="7"/>
        <v>0</v>
      </c>
      <c r="G34" s="233">
        <f t="shared" si="7"/>
        <v>0</v>
      </c>
      <c r="H34" s="233">
        <f t="shared" si="7"/>
        <v>0</v>
      </c>
      <c r="I34" s="233">
        <f t="shared" si="7"/>
        <v>0</v>
      </c>
      <c r="J34" s="233">
        <f t="shared" si="7"/>
        <v>0</v>
      </c>
      <c r="K34" s="229">
        <f t="shared" si="7"/>
        <v>0</v>
      </c>
    </row>
    <row r="35" spans="2:11" ht="12.95" customHeight="1" x14ac:dyDescent="0.2">
      <c r="B35" s="25" t="s">
        <v>464</v>
      </c>
      <c r="C35" s="225"/>
      <c r="D35" s="237" t="s">
        <v>446</v>
      </c>
      <c r="E35" s="310">
        <f t="shared" ref="E35:J35" si="8">SUM(E36:E37)</f>
        <v>0</v>
      </c>
      <c r="F35" s="227">
        <f t="shared" si="8"/>
        <v>0</v>
      </c>
      <c r="G35" s="313">
        <f t="shared" si="8"/>
        <v>0</v>
      </c>
      <c r="H35" s="227">
        <f t="shared" si="8"/>
        <v>0</v>
      </c>
      <c r="I35" s="313">
        <f t="shared" si="8"/>
        <v>0</v>
      </c>
      <c r="J35" s="313">
        <f t="shared" si="8"/>
        <v>0</v>
      </c>
      <c r="K35" s="228">
        <f>SUM(E35:J35)</f>
        <v>0</v>
      </c>
    </row>
    <row r="36" spans="2:11" ht="12.95" customHeight="1" x14ac:dyDescent="0.2">
      <c r="B36" s="25" t="s">
        <v>577</v>
      </c>
      <c r="C36" s="225"/>
      <c r="D36" s="237" t="s">
        <v>579</v>
      </c>
      <c r="E36" s="246"/>
      <c r="F36" s="227">
        <f>+'2 Zajed tr sred prih'!E172</f>
        <v>0</v>
      </c>
      <c r="G36" s="248"/>
      <c r="H36" s="227">
        <f>+'2 Zajed tr sred prih'!F172</f>
        <v>0</v>
      </c>
      <c r="I36" s="248"/>
      <c r="J36" s="313">
        <f>+'2 Zajed tr sred prih'!G172</f>
        <v>0</v>
      </c>
      <c r="K36" s="228">
        <f>SUM(E36:J36)</f>
        <v>0</v>
      </c>
    </row>
    <row r="37" spans="2:11" ht="25.5" customHeight="1" x14ac:dyDescent="0.2">
      <c r="B37" s="25" t="s">
        <v>578</v>
      </c>
      <c r="C37" s="225"/>
      <c r="D37" s="842" t="s">
        <v>580</v>
      </c>
      <c r="E37" s="246"/>
      <c r="F37" s="227">
        <f>+'2 Zajed tr sred prih'!E173</f>
        <v>0</v>
      </c>
      <c r="G37" s="248"/>
      <c r="H37" s="227">
        <f>+'2 Zajed tr sred prih'!F173</f>
        <v>0</v>
      </c>
      <c r="I37" s="248"/>
      <c r="J37" s="313">
        <f>+'2 Zajed tr sred prih'!G173</f>
        <v>0</v>
      </c>
      <c r="K37" s="228">
        <f>SUM(E37:J37)</f>
        <v>0</v>
      </c>
    </row>
    <row r="38" spans="2:11" ht="12.95" customHeight="1" x14ac:dyDescent="0.2">
      <c r="B38" s="25" t="s">
        <v>465</v>
      </c>
      <c r="C38" s="225"/>
      <c r="D38" s="237" t="s">
        <v>447</v>
      </c>
      <c r="E38" s="246"/>
      <c r="F38" s="227">
        <f>+'2 Zajed tr sred prih'!E175</f>
        <v>0</v>
      </c>
      <c r="G38" s="248"/>
      <c r="H38" s="227">
        <f>+'2 Zajed tr sred prih'!F175</f>
        <v>0</v>
      </c>
      <c r="I38" s="248"/>
      <c r="J38" s="313">
        <f>+'2 Zajed tr sred prih'!G175</f>
        <v>0</v>
      </c>
      <c r="K38" s="228">
        <f>SUM(E38:J38)</f>
        <v>0</v>
      </c>
    </row>
    <row r="39" spans="2:11" ht="12.95" customHeight="1" x14ac:dyDescent="0.2">
      <c r="B39" s="230" t="s">
        <v>466</v>
      </c>
      <c r="C39" s="231"/>
      <c r="D39" s="11" t="s">
        <v>267</v>
      </c>
      <c r="E39" s="233">
        <f>SUM(E40:E44)</f>
        <v>0</v>
      </c>
      <c r="F39" s="233">
        <f t="shared" ref="F39:K39" si="9">SUM(F40:F44)</f>
        <v>0</v>
      </c>
      <c r="G39" s="233">
        <f t="shared" si="9"/>
        <v>0</v>
      </c>
      <c r="H39" s="233">
        <f t="shared" si="9"/>
        <v>0</v>
      </c>
      <c r="I39" s="233">
        <f t="shared" si="9"/>
        <v>0</v>
      </c>
      <c r="J39" s="233">
        <f t="shared" si="9"/>
        <v>0</v>
      </c>
      <c r="K39" s="229">
        <f t="shared" si="9"/>
        <v>0</v>
      </c>
    </row>
    <row r="40" spans="2:11" ht="12.95" customHeight="1" x14ac:dyDescent="0.2">
      <c r="B40" s="230" t="s">
        <v>467</v>
      </c>
      <c r="C40" s="234"/>
      <c r="D40" s="11" t="s">
        <v>268</v>
      </c>
      <c r="E40" s="246"/>
      <c r="F40" s="311">
        <f>+'2 Zajed tr sred prih'!E176</f>
        <v>0</v>
      </c>
      <c r="G40" s="247"/>
      <c r="H40" s="311">
        <f>+'2 Zajed tr sred prih'!F176</f>
        <v>0</v>
      </c>
      <c r="I40" s="247"/>
      <c r="J40" s="312">
        <f>+'2 Zajed tr sred prih'!G176</f>
        <v>0</v>
      </c>
      <c r="K40" s="229">
        <f t="shared" ref="K40:K46" si="10">SUM(E40:J40)</f>
        <v>0</v>
      </c>
    </row>
    <row r="41" spans="2:11" ht="12.95" customHeight="1" x14ac:dyDescent="0.2">
      <c r="B41" s="22" t="s">
        <v>468</v>
      </c>
      <c r="C41" s="234"/>
      <c r="D41" s="11" t="s">
        <v>269</v>
      </c>
      <c r="E41" s="246"/>
      <c r="F41" s="311">
        <f>+'2 Zajed tr sred prih'!E177</f>
        <v>0</v>
      </c>
      <c r="G41" s="247"/>
      <c r="H41" s="311">
        <f>+'2 Zajed tr sred prih'!F177</f>
        <v>0</v>
      </c>
      <c r="I41" s="247"/>
      <c r="J41" s="312">
        <f>+'2 Zajed tr sred prih'!G177</f>
        <v>0</v>
      </c>
      <c r="K41" s="229">
        <f t="shared" si="10"/>
        <v>0</v>
      </c>
    </row>
    <row r="42" spans="2:11" ht="12.95" customHeight="1" x14ac:dyDescent="0.2">
      <c r="B42" s="230" t="s">
        <v>469</v>
      </c>
      <c r="C42" s="234"/>
      <c r="D42" s="11" t="s">
        <v>270</v>
      </c>
      <c r="E42" s="246"/>
      <c r="F42" s="311">
        <f>+'2 Zajed tr sred prih'!E178</f>
        <v>0</v>
      </c>
      <c r="G42" s="247"/>
      <c r="H42" s="311">
        <f>+'2 Zajed tr sred prih'!F178</f>
        <v>0</v>
      </c>
      <c r="I42" s="247"/>
      <c r="J42" s="312">
        <f>+'2 Zajed tr sred prih'!G178</f>
        <v>0</v>
      </c>
      <c r="K42" s="229">
        <f t="shared" si="10"/>
        <v>0</v>
      </c>
    </row>
    <row r="43" spans="2:11" ht="12.95" customHeight="1" x14ac:dyDescent="0.2">
      <c r="B43" s="22" t="s">
        <v>470</v>
      </c>
      <c r="C43" s="234"/>
      <c r="D43" s="11" t="s">
        <v>271</v>
      </c>
      <c r="E43" s="246"/>
      <c r="F43" s="311">
        <f>+'2 Zajed tr sred prih'!E179</f>
        <v>0</v>
      </c>
      <c r="G43" s="247"/>
      <c r="H43" s="311">
        <f>+'2 Zajed tr sred prih'!F179</f>
        <v>0</v>
      </c>
      <c r="I43" s="247"/>
      <c r="J43" s="312">
        <f>+'2 Zajed tr sred prih'!G179</f>
        <v>0</v>
      </c>
      <c r="K43" s="229">
        <f t="shared" si="10"/>
        <v>0</v>
      </c>
    </row>
    <row r="44" spans="2:11" ht="12.95" customHeight="1" x14ac:dyDescent="0.2">
      <c r="B44" s="230" t="s">
        <v>471</v>
      </c>
      <c r="C44" s="234"/>
      <c r="D44" s="80" t="s">
        <v>272</v>
      </c>
      <c r="E44" s="246"/>
      <c r="F44" s="311">
        <f>+'2 Zajed tr sred prih'!E180</f>
        <v>0</v>
      </c>
      <c r="G44" s="247"/>
      <c r="H44" s="311">
        <f>+'2 Zajed tr sred prih'!F180</f>
        <v>0</v>
      </c>
      <c r="I44" s="247"/>
      <c r="J44" s="312">
        <f>+'2 Zajed tr sred prih'!G180</f>
        <v>0</v>
      </c>
      <c r="K44" s="229">
        <f t="shared" si="10"/>
        <v>0</v>
      </c>
    </row>
    <row r="45" spans="2:11" ht="12.95" customHeight="1" x14ac:dyDescent="0.2">
      <c r="B45" s="22" t="s">
        <v>472</v>
      </c>
      <c r="C45" s="234"/>
      <c r="D45" s="80" t="s">
        <v>273</v>
      </c>
      <c r="E45" s="246"/>
      <c r="F45" s="311">
        <f>+'2 Zajed tr sred prih'!E181</f>
        <v>0</v>
      </c>
      <c r="G45" s="247"/>
      <c r="H45" s="311">
        <f>+'2 Zajed tr sred prih'!F181</f>
        <v>0</v>
      </c>
      <c r="I45" s="247"/>
      <c r="J45" s="312"/>
      <c r="K45" s="229">
        <f t="shared" si="10"/>
        <v>0</v>
      </c>
    </row>
    <row r="46" spans="2:11" ht="12.95" customHeight="1" x14ac:dyDescent="0.2">
      <c r="B46" s="22" t="s">
        <v>473</v>
      </c>
      <c r="C46" s="234"/>
      <c r="D46" s="240" t="s">
        <v>183</v>
      </c>
      <c r="E46" s="247"/>
      <c r="F46" s="311">
        <f>+'2 Zajed tr sred prih'!E182</f>
        <v>0</v>
      </c>
      <c r="G46" s="247"/>
      <c r="H46" s="311">
        <f>+'2 Zajed tr sred prih'!F182</f>
        <v>0</v>
      </c>
      <c r="I46" s="247"/>
      <c r="J46" s="312">
        <f>+'2 Zajed tr sred prih'!G182</f>
        <v>0</v>
      </c>
      <c r="K46" s="236">
        <f t="shared" si="10"/>
        <v>0</v>
      </c>
    </row>
    <row r="47" spans="2:11" ht="12.95" customHeight="1" x14ac:dyDescent="0.2">
      <c r="B47" s="230" t="s">
        <v>59</v>
      </c>
      <c r="C47" s="231">
        <v>514</v>
      </c>
      <c r="D47" s="870" t="s">
        <v>625</v>
      </c>
      <c r="E47" s="192"/>
      <c r="F47" s="311">
        <f>+'2 Zajed tr sred prih'!E183</f>
        <v>0</v>
      </c>
      <c r="G47" s="247"/>
      <c r="H47" s="311">
        <f>+'2 Zajed tr sred prih'!F183</f>
        <v>0</v>
      </c>
      <c r="I47" s="247"/>
      <c r="J47" s="312">
        <f>+'2 Zajed tr sred prih'!G183</f>
        <v>0</v>
      </c>
      <c r="K47" s="229">
        <f>SUM(E47:J47)</f>
        <v>0</v>
      </c>
    </row>
    <row r="48" spans="2:11" ht="12.95" customHeight="1" x14ac:dyDescent="0.2">
      <c r="B48" s="238" t="s">
        <v>627</v>
      </c>
      <c r="C48" s="239">
        <v>515</v>
      </c>
      <c r="D48" s="871" t="s">
        <v>626</v>
      </c>
      <c r="E48" s="249"/>
      <c r="F48" s="311">
        <f>+'2 Zajed tr sred prih'!E184</f>
        <v>0</v>
      </c>
      <c r="G48" s="247"/>
      <c r="H48" s="311">
        <f>+'2 Zajed tr sred prih'!F184</f>
        <v>0</v>
      </c>
      <c r="I48" s="247"/>
      <c r="J48" s="312">
        <f>+'2 Zajed tr sred prih'!G184</f>
        <v>0</v>
      </c>
      <c r="K48" s="241">
        <f>SUM(E48:J48)</f>
        <v>0</v>
      </c>
    </row>
    <row r="49" spans="2:11" ht="12.95" customHeight="1" x14ac:dyDescent="0.2">
      <c r="B49" s="23" t="s">
        <v>88</v>
      </c>
      <c r="C49" s="92">
        <v>52</v>
      </c>
      <c r="D49" s="10" t="s">
        <v>31</v>
      </c>
      <c r="E49" s="223">
        <f>SUM(E50:E57)</f>
        <v>0</v>
      </c>
      <c r="F49" s="223">
        <f t="shared" ref="F49:K49" si="11">SUM(F50:F57)</f>
        <v>0</v>
      </c>
      <c r="G49" s="223">
        <f t="shared" si="11"/>
        <v>0</v>
      </c>
      <c r="H49" s="223">
        <f t="shared" si="11"/>
        <v>0</v>
      </c>
      <c r="I49" s="223">
        <f t="shared" si="11"/>
        <v>0</v>
      </c>
      <c r="J49" s="223">
        <f t="shared" si="11"/>
        <v>0</v>
      </c>
      <c r="K49" s="224">
        <f t="shared" si="11"/>
        <v>0</v>
      </c>
    </row>
    <row r="50" spans="2:11" ht="12.95" customHeight="1" x14ac:dyDescent="0.2">
      <c r="B50" s="25" t="s">
        <v>53</v>
      </c>
      <c r="C50" s="225">
        <v>520</v>
      </c>
      <c r="D50" s="226" t="s">
        <v>81</v>
      </c>
      <c r="E50" s="248"/>
      <c r="F50" s="227">
        <f>+'2 Zajed tr sred prih'!E186</f>
        <v>0</v>
      </c>
      <c r="G50" s="248"/>
      <c r="H50" s="227">
        <f>+'2 Zajed tr sred prih'!F186</f>
        <v>0</v>
      </c>
      <c r="I50" s="248"/>
      <c r="J50" s="313">
        <f>+'2 Zajed tr sred prih'!G186</f>
        <v>0</v>
      </c>
      <c r="K50" s="228">
        <f t="shared" ref="K50:K56" si="12">SUM(E50:J50)</f>
        <v>0</v>
      </c>
    </row>
    <row r="51" spans="2:11" ht="12.95" customHeight="1" x14ac:dyDescent="0.2">
      <c r="B51" s="230" t="s">
        <v>54</v>
      </c>
      <c r="C51" s="231">
        <v>521</v>
      </c>
      <c r="D51" s="232" t="s">
        <v>82</v>
      </c>
      <c r="E51" s="246"/>
      <c r="F51" s="233">
        <f>+'2 Zajed tr sred prih'!E187</f>
        <v>0</v>
      </c>
      <c r="G51" s="246"/>
      <c r="H51" s="233">
        <f>+'2 Zajed tr sred prih'!F187</f>
        <v>0</v>
      </c>
      <c r="I51" s="246"/>
      <c r="J51" s="310">
        <f>+'2 Zajed tr sred prih'!G187</f>
        <v>0</v>
      </c>
      <c r="K51" s="229">
        <f t="shared" si="12"/>
        <v>0</v>
      </c>
    </row>
    <row r="52" spans="2:11" ht="12.95" customHeight="1" x14ac:dyDescent="0.2">
      <c r="B52" s="230" t="s">
        <v>52</v>
      </c>
      <c r="C52" s="231">
        <v>522</v>
      </c>
      <c r="D52" s="232" t="s">
        <v>83</v>
      </c>
      <c r="E52" s="246"/>
      <c r="F52" s="233">
        <f>+'2 Zajed tr sred prih'!E188</f>
        <v>0</v>
      </c>
      <c r="G52" s="246"/>
      <c r="H52" s="233">
        <f>+'2 Zajed tr sred prih'!F188</f>
        <v>0</v>
      </c>
      <c r="I52" s="246"/>
      <c r="J52" s="310">
        <f>+'2 Zajed tr sred prih'!G188</f>
        <v>0</v>
      </c>
      <c r="K52" s="229">
        <f t="shared" si="12"/>
        <v>0</v>
      </c>
    </row>
    <row r="53" spans="2:11" ht="12.95" customHeight="1" x14ac:dyDescent="0.2">
      <c r="B53" s="230" t="s">
        <v>55</v>
      </c>
      <c r="C53" s="231">
        <v>523</v>
      </c>
      <c r="D53" s="232" t="s">
        <v>84</v>
      </c>
      <c r="E53" s="246"/>
      <c r="F53" s="233">
        <f>+'2 Zajed tr sred prih'!E189</f>
        <v>0</v>
      </c>
      <c r="G53" s="246"/>
      <c r="H53" s="233">
        <f>+'2 Zajed tr sred prih'!F189</f>
        <v>0</v>
      </c>
      <c r="I53" s="246"/>
      <c r="J53" s="310">
        <f>+'2 Zajed tr sred prih'!G189</f>
        <v>0</v>
      </c>
      <c r="K53" s="229">
        <f t="shared" si="12"/>
        <v>0</v>
      </c>
    </row>
    <row r="54" spans="2:11" ht="12.95" customHeight="1" x14ac:dyDescent="0.2">
      <c r="B54" s="230" t="s">
        <v>56</v>
      </c>
      <c r="C54" s="231">
        <v>524</v>
      </c>
      <c r="D54" s="232" t="s">
        <v>85</v>
      </c>
      <c r="E54" s="246"/>
      <c r="F54" s="233">
        <f>+'2 Zajed tr sred prih'!E190</f>
        <v>0</v>
      </c>
      <c r="G54" s="246"/>
      <c r="H54" s="233">
        <f>+'2 Zajed tr sred prih'!F190</f>
        <v>0</v>
      </c>
      <c r="I54" s="246"/>
      <c r="J54" s="310">
        <f>+'2 Zajed tr sred prih'!G190</f>
        <v>0</v>
      </c>
      <c r="K54" s="229">
        <f t="shared" si="12"/>
        <v>0</v>
      </c>
    </row>
    <row r="55" spans="2:11" ht="12.95" customHeight="1" x14ac:dyDescent="0.2">
      <c r="B55" s="230" t="s">
        <v>61</v>
      </c>
      <c r="C55" s="231">
        <v>525</v>
      </c>
      <c r="D55" s="232" t="s">
        <v>86</v>
      </c>
      <c r="E55" s="246"/>
      <c r="F55" s="233">
        <f>+'2 Zajed tr sred prih'!E191</f>
        <v>0</v>
      </c>
      <c r="G55" s="246"/>
      <c r="H55" s="233">
        <f>+'2 Zajed tr sred prih'!F191</f>
        <v>0</v>
      </c>
      <c r="I55" s="246"/>
      <c r="J55" s="310">
        <f>+'2 Zajed tr sred prih'!G191</f>
        <v>0</v>
      </c>
      <c r="K55" s="229">
        <f t="shared" si="12"/>
        <v>0</v>
      </c>
    </row>
    <row r="56" spans="2:11" ht="12.95" customHeight="1" x14ac:dyDescent="0.2">
      <c r="B56" s="230" t="s">
        <v>62</v>
      </c>
      <c r="C56" s="231">
        <v>526</v>
      </c>
      <c r="D56" s="232" t="s">
        <v>117</v>
      </c>
      <c r="E56" s="248"/>
      <c r="F56" s="233">
        <f>+'2 Zajed tr sred prih'!E192</f>
        <v>0</v>
      </c>
      <c r="G56" s="246"/>
      <c r="H56" s="233">
        <f>+'2 Zajed tr sred prih'!F192</f>
        <v>0</v>
      </c>
      <c r="I56" s="246"/>
      <c r="J56" s="310">
        <f>+'2 Zajed tr sred prih'!G192</f>
        <v>0</v>
      </c>
      <c r="K56" s="229">
        <f t="shared" si="12"/>
        <v>0</v>
      </c>
    </row>
    <row r="57" spans="2:11" ht="12.95" customHeight="1" x14ac:dyDescent="0.2">
      <c r="B57" s="230" t="s">
        <v>63</v>
      </c>
      <c r="C57" s="231">
        <v>529</v>
      </c>
      <c r="D57" s="232" t="s">
        <v>87</v>
      </c>
      <c r="E57" s="310">
        <f>SUM(E58:E67)</f>
        <v>0</v>
      </c>
      <c r="F57" s="233">
        <f t="shared" ref="F57:K57" si="13">SUM(F58:F67)</f>
        <v>0</v>
      </c>
      <c r="G57" s="233">
        <f t="shared" si="13"/>
        <v>0</v>
      </c>
      <c r="H57" s="233">
        <f t="shared" si="13"/>
        <v>0</v>
      </c>
      <c r="I57" s="233">
        <f t="shared" si="13"/>
        <v>0</v>
      </c>
      <c r="J57" s="233">
        <f t="shared" si="13"/>
        <v>0</v>
      </c>
      <c r="K57" s="229">
        <f t="shared" si="13"/>
        <v>0</v>
      </c>
    </row>
    <row r="58" spans="2:11" ht="12.95" customHeight="1" x14ac:dyDescent="0.2">
      <c r="B58" s="230" t="s">
        <v>474</v>
      </c>
      <c r="C58" s="231"/>
      <c r="D58" s="232" t="s">
        <v>274</v>
      </c>
      <c r="E58" s="248"/>
      <c r="F58" s="233">
        <f>+'2 Zajed tr sred prih'!E194</f>
        <v>0</v>
      </c>
      <c r="G58" s="246"/>
      <c r="H58" s="233">
        <f>+'2 Zajed tr sred prih'!F194</f>
        <v>0</v>
      </c>
      <c r="I58" s="246"/>
      <c r="J58" s="310">
        <f>+'2 Zajed tr sred prih'!G194</f>
        <v>0</v>
      </c>
      <c r="K58" s="229">
        <f t="shared" ref="K58:K67" si="14">SUM(E58:J58)</f>
        <v>0</v>
      </c>
    </row>
    <row r="59" spans="2:11" ht="12.95" customHeight="1" x14ac:dyDescent="0.2">
      <c r="B59" s="230" t="s">
        <v>475</v>
      </c>
      <c r="C59" s="231"/>
      <c r="D59" s="232" t="s">
        <v>275</v>
      </c>
      <c r="E59" s="246"/>
      <c r="F59" s="233">
        <f>+'2 Zajed tr sred prih'!E195</f>
        <v>0</v>
      </c>
      <c r="G59" s="246"/>
      <c r="H59" s="233">
        <f>+'2 Zajed tr sred prih'!F195</f>
        <v>0</v>
      </c>
      <c r="I59" s="246"/>
      <c r="J59" s="310">
        <f>+'2 Zajed tr sred prih'!G195</f>
        <v>0</v>
      </c>
      <c r="K59" s="229">
        <f t="shared" si="14"/>
        <v>0</v>
      </c>
    </row>
    <row r="60" spans="2:11" ht="12.95" customHeight="1" x14ac:dyDescent="0.2">
      <c r="B60" s="230" t="s">
        <v>476</v>
      </c>
      <c r="C60" s="231"/>
      <c r="D60" s="232" t="s">
        <v>276</v>
      </c>
      <c r="E60" s="246"/>
      <c r="F60" s="233">
        <f>+'2 Zajed tr sred prih'!E196</f>
        <v>0</v>
      </c>
      <c r="G60" s="246"/>
      <c r="H60" s="233">
        <f>+'2 Zajed tr sred prih'!F196</f>
        <v>0</v>
      </c>
      <c r="I60" s="246"/>
      <c r="J60" s="310">
        <f>+'2 Zajed tr sred prih'!G196</f>
        <v>0</v>
      </c>
      <c r="K60" s="229">
        <f t="shared" si="14"/>
        <v>0</v>
      </c>
    </row>
    <row r="61" spans="2:11" ht="12.95" customHeight="1" x14ac:dyDescent="0.2">
      <c r="B61" s="230" t="s">
        <v>477</v>
      </c>
      <c r="C61" s="231"/>
      <c r="D61" s="232" t="s">
        <v>277</v>
      </c>
      <c r="E61" s="246"/>
      <c r="F61" s="233">
        <f>+'2 Zajed tr sred prih'!E197</f>
        <v>0</v>
      </c>
      <c r="G61" s="246"/>
      <c r="H61" s="233">
        <f>+'2 Zajed tr sred prih'!F197</f>
        <v>0</v>
      </c>
      <c r="I61" s="246"/>
      <c r="J61" s="310">
        <f>+'2 Zajed tr sred prih'!G197</f>
        <v>0</v>
      </c>
      <c r="K61" s="229">
        <f t="shared" si="14"/>
        <v>0</v>
      </c>
    </row>
    <row r="62" spans="2:11" ht="12.95" customHeight="1" x14ac:dyDescent="0.2">
      <c r="B62" s="230" t="s">
        <v>478</v>
      </c>
      <c r="C62" s="231"/>
      <c r="D62" s="232" t="s">
        <v>278</v>
      </c>
      <c r="E62" s="246"/>
      <c r="F62" s="233">
        <f>+'2 Zajed tr sred prih'!E198</f>
        <v>0</v>
      </c>
      <c r="G62" s="246"/>
      <c r="H62" s="233">
        <f>+'2 Zajed tr sred prih'!F198</f>
        <v>0</v>
      </c>
      <c r="I62" s="246"/>
      <c r="J62" s="310">
        <f>+'2 Zajed tr sred prih'!G198</f>
        <v>0</v>
      </c>
      <c r="K62" s="229">
        <f t="shared" si="14"/>
        <v>0</v>
      </c>
    </row>
    <row r="63" spans="2:11" ht="12.95" customHeight="1" x14ac:dyDescent="0.2">
      <c r="B63" s="230" t="s">
        <v>479</v>
      </c>
      <c r="C63" s="231"/>
      <c r="D63" s="232" t="s">
        <v>279</v>
      </c>
      <c r="E63" s="246"/>
      <c r="F63" s="233">
        <f>+'2 Zajed tr sred prih'!E199</f>
        <v>0</v>
      </c>
      <c r="G63" s="246"/>
      <c r="H63" s="233">
        <f>+'2 Zajed tr sred prih'!F199</f>
        <v>0</v>
      </c>
      <c r="I63" s="246"/>
      <c r="J63" s="310">
        <f>+'2 Zajed tr sred prih'!G199</f>
        <v>0</v>
      </c>
      <c r="K63" s="229">
        <f t="shared" si="14"/>
        <v>0</v>
      </c>
    </row>
    <row r="64" spans="2:11" ht="12.95" customHeight="1" x14ac:dyDescent="0.2">
      <c r="B64" s="230" t="s">
        <v>480</v>
      </c>
      <c r="C64" s="231"/>
      <c r="D64" s="232" t="s">
        <v>280</v>
      </c>
      <c r="E64" s="246"/>
      <c r="F64" s="233">
        <f>+'2 Zajed tr sred prih'!E200</f>
        <v>0</v>
      </c>
      <c r="G64" s="246"/>
      <c r="H64" s="233">
        <f>+'2 Zajed tr sred prih'!F200</f>
        <v>0</v>
      </c>
      <c r="I64" s="246"/>
      <c r="J64" s="310">
        <f>+'2 Zajed tr sred prih'!G200</f>
        <v>0</v>
      </c>
      <c r="K64" s="229">
        <f t="shared" si="14"/>
        <v>0</v>
      </c>
    </row>
    <row r="65" spans="2:11" ht="12.95" customHeight="1" x14ac:dyDescent="0.2">
      <c r="B65" s="230" t="s">
        <v>481</v>
      </c>
      <c r="C65" s="231"/>
      <c r="D65" s="232" t="s">
        <v>281</v>
      </c>
      <c r="E65" s="246"/>
      <c r="F65" s="233">
        <f>+'2 Zajed tr sred prih'!E201</f>
        <v>0</v>
      </c>
      <c r="G65" s="246"/>
      <c r="H65" s="233">
        <f>+'2 Zajed tr sred prih'!F201</f>
        <v>0</v>
      </c>
      <c r="I65" s="246"/>
      <c r="J65" s="310">
        <f>+'2 Zajed tr sred prih'!G201</f>
        <v>0</v>
      </c>
      <c r="K65" s="229">
        <f t="shared" si="14"/>
        <v>0</v>
      </c>
    </row>
    <row r="66" spans="2:11" ht="12.95" customHeight="1" x14ac:dyDescent="0.2">
      <c r="B66" s="230" t="s">
        <v>482</v>
      </c>
      <c r="C66" s="231"/>
      <c r="D66" s="232" t="s">
        <v>282</v>
      </c>
      <c r="E66" s="246"/>
      <c r="F66" s="233">
        <f>+'2 Zajed tr sred prih'!E202</f>
        <v>0</v>
      </c>
      <c r="G66" s="246"/>
      <c r="H66" s="233">
        <f>+'2 Zajed tr sred prih'!F202</f>
        <v>0</v>
      </c>
      <c r="I66" s="246"/>
      <c r="J66" s="310">
        <f>+'2 Zajed tr sred prih'!G202</f>
        <v>0</v>
      </c>
      <c r="K66" s="229">
        <f t="shared" si="14"/>
        <v>0</v>
      </c>
    </row>
    <row r="67" spans="2:11" ht="12.95" customHeight="1" x14ac:dyDescent="0.2">
      <c r="B67" s="230" t="s">
        <v>483</v>
      </c>
      <c r="C67" s="239"/>
      <c r="D67" s="242" t="s">
        <v>283</v>
      </c>
      <c r="E67" s="246"/>
      <c r="F67" s="314">
        <f>+'2 Zajed tr sred prih'!E203</f>
        <v>0</v>
      </c>
      <c r="G67" s="249"/>
      <c r="H67" s="314">
        <f>+'2 Zajed tr sred prih'!F203</f>
        <v>0</v>
      </c>
      <c r="I67" s="249"/>
      <c r="J67" s="315">
        <f>+'2 Zajed tr sred prih'!G203</f>
        <v>0</v>
      </c>
      <c r="K67" s="229">
        <f t="shared" si="14"/>
        <v>0</v>
      </c>
    </row>
    <row r="68" spans="2:11" ht="12.95" customHeight="1" x14ac:dyDescent="0.2">
      <c r="B68" s="23" t="s">
        <v>208</v>
      </c>
      <c r="C68" s="92">
        <v>53</v>
      </c>
      <c r="D68" s="10" t="s">
        <v>32</v>
      </c>
      <c r="E68" s="223">
        <f>+E69+E70+E73+E74+E75+E76+E77+E78+E79</f>
        <v>0</v>
      </c>
      <c r="F68" s="223">
        <f t="shared" ref="F68:K68" si="15">+F69+F70+F73+F74+F75+F76+F77+F78+F79</f>
        <v>0</v>
      </c>
      <c r="G68" s="223">
        <f t="shared" si="15"/>
        <v>0</v>
      </c>
      <c r="H68" s="223">
        <f t="shared" si="15"/>
        <v>0</v>
      </c>
      <c r="I68" s="223">
        <f t="shared" si="15"/>
        <v>0</v>
      </c>
      <c r="J68" s="223">
        <f t="shared" si="15"/>
        <v>0</v>
      </c>
      <c r="K68" s="224">
        <f t="shared" si="15"/>
        <v>0</v>
      </c>
    </row>
    <row r="69" spans="2:11" ht="12.95" customHeight="1" x14ac:dyDescent="0.2">
      <c r="B69" s="25" t="s">
        <v>138</v>
      </c>
      <c r="C69" s="225">
        <v>530</v>
      </c>
      <c r="D69" s="226" t="s">
        <v>89</v>
      </c>
      <c r="E69" s="246"/>
      <c r="F69" s="227">
        <f>+'2 Zajed tr sred prih'!E205</f>
        <v>0</v>
      </c>
      <c r="G69" s="248"/>
      <c r="H69" s="227">
        <f>+'2 Zajed tr sred prih'!F205</f>
        <v>0</v>
      </c>
      <c r="I69" s="248"/>
      <c r="J69" s="313">
        <f>+'2 Zajed tr sred prih'!G205</f>
        <v>0</v>
      </c>
      <c r="K69" s="228">
        <f>SUM(E69:J69)</f>
        <v>0</v>
      </c>
    </row>
    <row r="70" spans="2:11" ht="12.95" customHeight="1" x14ac:dyDescent="0.2">
      <c r="B70" s="230" t="s">
        <v>139</v>
      </c>
      <c r="C70" s="231">
        <v>531</v>
      </c>
      <c r="D70" s="232" t="s">
        <v>34</v>
      </c>
      <c r="E70" s="233">
        <f>SUM(E71:E72)</f>
        <v>0</v>
      </c>
      <c r="F70" s="233">
        <f t="shared" ref="F70:K70" si="16">SUM(F71:F72)</f>
        <v>0</v>
      </c>
      <c r="G70" s="233">
        <f t="shared" si="16"/>
        <v>0</v>
      </c>
      <c r="H70" s="233">
        <f t="shared" si="16"/>
        <v>0</v>
      </c>
      <c r="I70" s="233">
        <f t="shared" si="16"/>
        <v>0</v>
      </c>
      <c r="J70" s="233">
        <f t="shared" si="16"/>
        <v>0</v>
      </c>
      <c r="K70" s="229">
        <f t="shared" si="16"/>
        <v>0</v>
      </c>
    </row>
    <row r="71" spans="2:11" ht="12.95" customHeight="1" x14ac:dyDescent="0.2">
      <c r="B71" s="230" t="s">
        <v>484</v>
      </c>
      <c r="C71" s="231"/>
      <c r="D71" s="232" t="s">
        <v>284</v>
      </c>
      <c r="E71" s="246"/>
      <c r="F71" s="233">
        <f>+'2 Zajed tr sred prih'!E207</f>
        <v>0</v>
      </c>
      <c r="G71" s="246"/>
      <c r="H71" s="233">
        <f>+'2 Zajed tr sred prih'!F207</f>
        <v>0</v>
      </c>
      <c r="I71" s="246"/>
      <c r="J71" s="310">
        <f>+'2 Zajed tr sred prih'!G207</f>
        <v>0</v>
      </c>
      <c r="K71" s="229">
        <f t="shared" ref="K71:K78" si="17">SUM(E71:J71)</f>
        <v>0</v>
      </c>
    </row>
    <row r="72" spans="2:11" ht="12.95" customHeight="1" x14ac:dyDescent="0.2">
      <c r="B72" s="230" t="s">
        <v>485</v>
      </c>
      <c r="C72" s="231"/>
      <c r="D72" s="232" t="s">
        <v>285</v>
      </c>
      <c r="E72" s="246"/>
      <c r="F72" s="233">
        <f>+'2 Zajed tr sred prih'!E208</f>
        <v>0</v>
      </c>
      <c r="G72" s="246"/>
      <c r="H72" s="233">
        <f>+'2 Zajed tr sred prih'!F208</f>
        <v>0</v>
      </c>
      <c r="I72" s="246"/>
      <c r="J72" s="310">
        <f>+'2 Zajed tr sred prih'!G208</f>
        <v>0</v>
      </c>
      <c r="K72" s="229">
        <f t="shared" si="17"/>
        <v>0</v>
      </c>
    </row>
    <row r="73" spans="2:11" ht="12.95" customHeight="1" x14ac:dyDescent="0.2">
      <c r="B73" s="230" t="s">
        <v>360</v>
      </c>
      <c r="C73" s="231">
        <v>532</v>
      </c>
      <c r="D73" s="232" t="s">
        <v>33</v>
      </c>
      <c r="E73" s="246"/>
      <c r="F73" s="233">
        <f>+'2 Zajed tr sred prih'!E209</f>
        <v>0</v>
      </c>
      <c r="G73" s="246"/>
      <c r="H73" s="233">
        <f>+'2 Zajed tr sred prih'!F209</f>
        <v>0</v>
      </c>
      <c r="I73" s="246"/>
      <c r="J73" s="310">
        <f>+'2 Zajed tr sred prih'!G209</f>
        <v>0</v>
      </c>
      <c r="K73" s="229">
        <f t="shared" si="17"/>
        <v>0</v>
      </c>
    </row>
    <row r="74" spans="2:11" ht="12.95" customHeight="1" x14ac:dyDescent="0.2">
      <c r="B74" s="230" t="s">
        <v>361</v>
      </c>
      <c r="C74" s="231">
        <v>533</v>
      </c>
      <c r="D74" s="232" t="s">
        <v>35</v>
      </c>
      <c r="E74" s="246"/>
      <c r="F74" s="233">
        <f>+'2 Zajed tr sred prih'!E210</f>
        <v>0</v>
      </c>
      <c r="G74" s="246"/>
      <c r="H74" s="233">
        <f>+'2 Zajed tr sred prih'!F210</f>
        <v>0</v>
      </c>
      <c r="I74" s="246"/>
      <c r="J74" s="310">
        <f>+'2 Zajed tr sred prih'!G210</f>
        <v>0</v>
      </c>
      <c r="K74" s="229">
        <f t="shared" si="17"/>
        <v>0</v>
      </c>
    </row>
    <row r="75" spans="2:11" ht="12.95" customHeight="1" x14ac:dyDescent="0.2">
      <c r="B75" s="230" t="s">
        <v>362</v>
      </c>
      <c r="C75" s="231">
        <v>534</v>
      </c>
      <c r="D75" s="232" t="s">
        <v>286</v>
      </c>
      <c r="E75" s="246"/>
      <c r="F75" s="233">
        <f>+'2 Zajed tr sred prih'!E211</f>
        <v>0</v>
      </c>
      <c r="G75" s="246"/>
      <c r="H75" s="233">
        <f>+'2 Zajed tr sred prih'!F211</f>
        <v>0</v>
      </c>
      <c r="I75" s="246"/>
      <c r="J75" s="310">
        <f>+'2 Zajed tr sred prih'!G211</f>
        <v>0</v>
      </c>
      <c r="K75" s="229">
        <f t="shared" si="17"/>
        <v>0</v>
      </c>
    </row>
    <row r="76" spans="2:11" ht="12.95" customHeight="1" x14ac:dyDescent="0.2">
      <c r="B76" s="230" t="s">
        <v>363</v>
      </c>
      <c r="C76" s="231">
        <v>535</v>
      </c>
      <c r="D76" s="232" t="s">
        <v>36</v>
      </c>
      <c r="E76" s="246"/>
      <c r="F76" s="233">
        <f>+'2 Zajed tr sred prih'!E212</f>
        <v>0</v>
      </c>
      <c r="G76" s="246"/>
      <c r="H76" s="233">
        <f>+'2 Zajed tr sred prih'!F212</f>
        <v>0</v>
      </c>
      <c r="I76" s="246"/>
      <c r="J76" s="310">
        <f>+'2 Zajed tr sred prih'!G212</f>
        <v>0</v>
      </c>
      <c r="K76" s="229">
        <f t="shared" si="17"/>
        <v>0</v>
      </c>
    </row>
    <row r="77" spans="2:11" ht="12.95" customHeight="1" x14ac:dyDescent="0.2">
      <c r="B77" s="230" t="s">
        <v>364</v>
      </c>
      <c r="C77" s="231">
        <v>536</v>
      </c>
      <c r="D77" s="232" t="s">
        <v>90</v>
      </c>
      <c r="E77" s="246"/>
      <c r="F77" s="233">
        <f>+'2 Zajed tr sred prih'!E213</f>
        <v>0</v>
      </c>
      <c r="G77" s="246"/>
      <c r="H77" s="233">
        <f>+'2 Zajed tr sred prih'!F213</f>
        <v>0</v>
      </c>
      <c r="I77" s="246"/>
      <c r="J77" s="310">
        <f>+'2 Zajed tr sred prih'!G213</f>
        <v>0</v>
      </c>
      <c r="K77" s="229">
        <f t="shared" si="17"/>
        <v>0</v>
      </c>
    </row>
    <row r="78" spans="2:11" ht="12.95" customHeight="1" x14ac:dyDescent="0.2">
      <c r="B78" s="230" t="s">
        <v>365</v>
      </c>
      <c r="C78" s="231">
        <v>537</v>
      </c>
      <c r="D78" s="80" t="s">
        <v>315</v>
      </c>
      <c r="E78" s="246"/>
      <c r="F78" s="233">
        <f>+'2 Zajed tr sred prih'!E214</f>
        <v>0</v>
      </c>
      <c r="G78" s="246"/>
      <c r="H78" s="233">
        <f>+'2 Zajed tr sred prih'!F214</f>
        <v>0</v>
      </c>
      <c r="I78" s="246"/>
      <c r="J78" s="310">
        <f>+'2 Zajed tr sred prih'!G214</f>
        <v>0</v>
      </c>
      <c r="K78" s="229">
        <f t="shared" si="17"/>
        <v>0</v>
      </c>
    </row>
    <row r="79" spans="2:11" ht="12.95" customHeight="1" x14ac:dyDescent="0.2">
      <c r="B79" s="230" t="s">
        <v>486</v>
      </c>
      <c r="C79" s="231">
        <v>539</v>
      </c>
      <c r="D79" s="232" t="s">
        <v>91</v>
      </c>
      <c r="E79" s="233">
        <f t="shared" ref="E79:K79" si="18">SUM(E80:E87)</f>
        <v>0</v>
      </c>
      <c r="F79" s="233">
        <f t="shared" si="18"/>
        <v>0</v>
      </c>
      <c r="G79" s="233">
        <f t="shared" si="18"/>
        <v>0</v>
      </c>
      <c r="H79" s="233">
        <f t="shared" si="18"/>
        <v>0</v>
      </c>
      <c r="I79" s="233">
        <f t="shared" si="18"/>
        <v>0</v>
      </c>
      <c r="J79" s="233">
        <f t="shared" si="18"/>
        <v>0</v>
      </c>
      <c r="K79" s="229">
        <f t="shared" si="18"/>
        <v>0</v>
      </c>
    </row>
    <row r="80" spans="2:11" ht="12.95" customHeight="1" x14ac:dyDescent="0.2">
      <c r="B80" s="230" t="s">
        <v>487</v>
      </c>
      <c r="C80" s="231"/>
      <c r="D80" s="232" t="s">
        <v>287</v>
      </c>
      <c r="E80" s="246"/>
      <c r="F80" s="233">
        <f>+'2 Zajed tr sred prih'!E216</f>
        <v>0</v>
      </c>
      <c r="G80" s="246"/>
      <c r="H80" s="233">
        <f>+'2 Zajed tr sred prih'!F216</f>
        <v>0</v>
      </c>
      <c r="I80" s="246"/>
      <c r="J80" s="310">
        <f>+'2 Zajed tr sred prih'!G216</f>
        <v>0</v>
      </c>
      <c r="K80" s="229">
        <f t="shared" ref="K80:K87" si="19">SUM(E80:J80)</f>
        <v>0</v>
      </c>
    </row>
    <row r="81" spans="2:11" ht="12.95" customHeight="1" x14ac:dyDescent="0.2">
      <c r="B81" s="230" t="s">
        <v>488</v>
      </c>
      <c r="C81" s="231"/>
      <c r="D81" s="232" t="s">
        <v>288</v>
      </c>
      <c r="E81" s="246"/>
      <c r="F81" s="233">
        <f>+'2 Zajed tr sred prih'!E217</f>
        <v>0</v>
      </c>
      <c r="G81" s="246"/>
      <c r="H81" s="233">
        <f>+'2 Zajed tr sred prih'!F217</f>
        <v>0</v>
      </c>
      <c r="I81" s="246"/>
      <c r="J81" s="310">
        <f>+'2 Zajed tr sred prih'!G217</f>
        <v>0</v>
      </c>
      <c r="K81" s="229">
        <f t="shared" si="19"/>
        <v>0</v>
      </c>
    </row>
    <row r="82" spans="2:11" ht="12.95" customHeight="1" x14ac:dyDescent="0.2">
      <c r="B82" s="230" t="s">
        <v>489</v>
      </c>
      <c r="C82" s="231"/>
      <c r="D82" s="232" t="s">
        <v>289</v>
      </c>
      <c r="E82" s="246"/>
      <c r="F82" s="233">
        <f>+'2 Zajed tr sred prih'!E218</f>
        <v>0</v>
      </c>
      <c r="G82" s="246"/>
      <c r="H82" s="233">
        <f>+'2 Zajed tr sred prih'!F218</f>
        <v>0</v>
      </c>
      <c r="I82" s="246"/>
      <c r="J82" s="310">
        <f>+'2 Zajed tr sred prih'!G218</f>
        <v>0</v>
      </c>
      <c r="K82" s="229">
        <f t="shared" si="19"/>
        <v>0</v>
      </c>
    </row>
    <row r="83" spans="2:11" ht="12.95" customHeight="1" x14ac:dyDescent="0.2">
      <c r="B83" s="230" t="s">
        <v>490</v>
      </c>
      <c r="C83" s="231"/>
      <c r="D83" s="232" t="s">
        <v>32</v>
      </c>
      <c r="E83" s="246"/>
      <c r="F83" s="233">
        <f>+'2 Zajed tr sred prih'!E219</f>
        <v>0</v>
      </c>
      <c r="G83" s="246"/>
      <c r="H83" s="233">
        <f>+'2 Zajed tr sred prih'!F219</f>
        <v>0</v>
      </c>
      <c r="I83" s="246"/>
      <c r="J83" s="310">
        <f>+'2 Zajed tr sred prih'!G219</f>
        <v>0</v>
      </c>
      <c r="K83" s="229">
        <f t="shared" si="19"/>
        <v>0</v>
      </c>
    </row>
    <row r="84" spans="2:11" ht="12.95" customHeight="1" x14ac:dyDescent="0.2">
      <c r="B84" s="230" t="s">
        <v>491</v>
      </c>
      <c r="C84" s="231"/>
      <c r="D84" s="232" t="s">
        <v>290</v>
      </c>
      <c r="E84" s="246"/>
      <c r="F84" s="233">
        <f>+'2 Zajed tr sred prih'!E220</f>
        <v>0</v>
      </c>
      <c r="G84" s="246"/>
      <c r="H84" s="233">
        <f>+'2 Zajed tr sred prih'!F220</f>
        <v>0</v>
      </c>
      <c r="I84" s="246"/>
      <c r="J84" s="310">
        <f>+'2 Zajed tr sred prih'!G220</f>
        <v>0</v>
      </c>
      <c r="K84" s="229">
        <f t="shared" si="19"/>
        <v>0</v>
      </c>
    </row>
    <row r="85" spans="2:11" ht="12.95" customHeight="1" x14ac:dyDescent="0.2">
      <c r="B85" s="230" t="s">
        <v>492</v>
      </c>
      <c r="C85" s="231"/>
      <c r="D85" s="232" t="s">
        <v>95</v>
      </c>
      <c r="E85" s="246"/>
      <c r="F85" s="233">
        <f>+'2 Zajed tr sred prih'!E221</f>
        <v>0</v>
      </c>
      <c r="G85" s="246"/>
      <c r="H85" s="233">
        <f>+'2 Zajed tr sred prih'!F221</f>
        <v>0</v>
      </c>
      <c r="I85" s="246"/>
      <c r="J85" s="310">
        <f>+'2 Zajed tr sred prih'!G221</f>
        <v>0</v>
      </c>
      <c r="K85" s="229">
        <f t="shared" si="19"/>
        <v>0</v>
      </c>
    </row>
    <row r="86" spans="2:11" ht="12.95" customHeight="1" x14ac:dyDescent="0.2">
      <c r="B86" s="230" t="s">
        <v>493</v>
      </c>
      <c r="C86" s="231"/>
      <c r="D86" s="232" t="s">
        <v>496</v>
      </c>
      <c r="E86" s="246"/>
      <c r="F86" s="233">
        <f>+'2 Zajed tr sred prih'!E222</f>
        <v>0</v>
      </c>
      <c r="G86" s="246"/>
      <c r="H86" s="233">
        <f>+'2 Zajed tr sred prih'!F222</f>
        <v>0</v>
      </c>
      <c r="I86" s="246"/>
      <c r="J86" s="310">
        <f>+'2 Zajed tr sred prih'!G222</f>
        <v>0</v>
      </c>
      <c r="K86" s="229">
        <f>SUM(E86:J86)</f>
        <v>0</v>
      </c>
    </row>
    <row r="87" spans="2:11" ht="12.95" customHeight="1" x14ac:dyDescent="0.2">
      <c r="B87" s="230" t="s">
        <v>495</v>
      </c>
      <c r="C87" s="234"/>
      <c r="D87" s="235" t="s">
        <v>291</v>
      </c>
      <c r="E87" s="246"/>
      <c r="F87" s="311">
        <f>+'2 Zajed tr sred prih'!E223</f>
        <v>0</v>
      </c>
      <c r="G87" s="247"/>
      <c r="H87" s="311">
        <f>+'2 Zajed tr sred prih'!F223</f>
        <v>0</v>
      </c>
      <c r="I87" s="247"/>
      <c r="J87" s="312">
        <f>+'2 Zajed tr sred prih'!G223</f>
        <v>0</v>
      </c>
      <c r="K87" s="236">
        <f t="shared" si="19"/>
        <v>0</v>
      </c>
    </row>
    <row r="88" spans="2:11" ht="12.95" customHeight="1" x14ac:dyDescent="0.2">
      <c r="B88" s="23" t="s">
        <v>248</v>
      </c>
      <c r="C88" s="92">
        <v>55</v>
      </c>
      <c r="D88" s="10" t="s">
        <v>37</v>
      </c>
      <c r="E88" s="223">
        <f>+E89+E95+E96+E101+E102+E103+E111+E112</f>
        <v>0</v>
      </c>
      <c r="F88" s="223">
        <f t="shared" ref="F88:K88" si="20">+F89+F95+F96+F101+F102+F103+F111+F112</f>
        <v>0</v>
      </c>
      <c r="G88" s="223">
        <f t="shared" si="20"/>
        <v>0</v>
      </c>
      <c r="H88" s="223">
        <f t="shared" si="20"/>
        <v>0</v>
      </c>
      <c r="I88" s="223">
        <f t="shared" si="20"/>
        <v>0</v>
      </c>
      <c r="J88" s="223">
        <f t="shared" si="20"/>
        <v>0</v>
      </c>
      <c r="K88" s="224">
        <f t="shared" si="20"/>
        <v>0</v>
      </c>
    </row>
    <row r="89" spans="2:11" ht="12.95" customHeight="1" x14ac:dyDescent="0.2">
      <c r="B89" s="25" t="s">
        <v>494</v>
      </c>
      <c r="C89" s="225">
        <v>550</v>
      </c>
      <c r="D89" s="226" t="s">
        <v>38</v>
      </c>
      <c r="E89" s="227">
        <f>SUM(E90:E94)</f>
        <v>0</v>
      </c>
      <c r="F89" s="227">
        <f t="shared" ref="F89:K89" si="21">SUM(F90:F94)</f>
        <v>0</v>
      </c>
      <c r="G89" s="227">
        <f t="shared" si="21"/>
        <v>0</v>
      </c>
      <c r="H89" s="227">
        <f t="shared" si="21"/>
        <v>0</v>
      </c>
      <c r="I89" s="227">
        <f t="shared" si="21"/>
        <v>0</v>
      </c>
      <c r="J89" s="227">
        <f t="shared" si="21"/>
        <v>0</v>
      </c>
      <c r="K89" s="228">
        <f t="shared" si="21"/>
        <v>0</v>
      </c>
    </row>
    <row r="90" spans="2:11" ht="12.95" customHeight="1" x14ac:dyDescent="0.2">
      <c r="B90" s="25" t="s">
        <v>497</v>
      </c>
      <c r="C90" s="225"/>
      <c r="D90" s="226" t="s">
        <v>292</v>
      </c>
      <c r="E90" s="248"/>
      <c r="F90" s="227">
        <f>+'2 Zajed tr sred prih'!E226</f>
        <v>0</v>
      </c>
      <c r="G90" s="248"/>
      <c r="H90" s="227">
        <f>+'2 Zajed tr sred prih'!F226</f>
        <v>0</v>
      </c>
      <c r="I90" s="248"/>
      <c r="J90" s="313">
        <f>+'2 Zajed tr sred prih'!G226</f>
        <v>0</v>
      </c>
      <c r="K90" s="228">
        <f t="shared" ref="K90:K95" si="22">SUM(E90:J90)</f>
        <v>0</v>
      </c>
    </row>
    <row r="91" spans="2:11" ht="12.95" customHeight="1" x14ac:dyDescent="0.2">
      <c r="B91" s="25" t="s">
        <v>498</v>
      </c>
      <c r="C91" s="225"/>
      <c r="D91" s="226" t="s">
        <v>293</v>
      </c>
      <c r="E91" s="248"/>
      <c r="F91" s="227">
        <f>+'2 Zajed tr sred prih'!E227</f>
        <v>0</v>
      </c>
      <c r="G91" s="248"/>
      <c r="H91" s="227">
        <f>+'2 Zajed tr sred prih'!F227</f>
        <v>0</v>
      </c>
      <c r="I91" s="248"/>
      <c r="J91" s="313">
        <f>+'2 Zajed tr sred prih'!G227</f>
        <v>0</v>
      </c>
      <c r="K91" s="228">
        <f t="shared" si="22"/>
        <v>0</v>
      </c>
    </row>
    <row r="92" spans="2:11" ht="12.95" customHeight="1" x14ac:dyDescent="0.2">
      <c r="B92" s="25" t="s">
        <v>499</v>
      </c>
      <c r="C92" s="225"/>
      <c r="D92" s="226" t="s">
        <v>294</v>
      </c>
      <c r="E92" s="248"/>
      <c r="F92" s="227">
        <f>+'2 Zajed tr sred prih'!E228</f>
        <v>0</v>
      </c>
      <c r="G92" s="248"/>
      <c r="H92" s="227">
        <f>+'2 Zajed tr sred prih'!F228</f>
        <v>0</v>
      </c>
      <c r="I92" s="248"/>
      <c r="J92" s="313">
        <f>+'2 Zajed tr sred prih'!G228</f>
        <v>0</v>
      </c>
      <c r="K92" s="228">
        <f t="shared" si="22"/>
        <v>0</v>
      </c>
    </row>
    <row r="93" spans="2:11" ht="12.95" customHeight="1" x14ac:dyDescent="0.2">
      <c r="B93" s="25" t="s">
        <v>500</v>
      </c>
      <c r="C93" s="225"/>
      <c r="D93" s="226" t="s">
        <v>584</v>
      </c>
      <c r="E93" s="248"/>
      <c r="F93" s="227">
        <f>+'2 Zajed tr sred prih'!E229</f>
        <v>0</v>
      </c>
      <c r="G93" s="248"/>
      <c r="H93" s="227">
        <f>+'2 Zajed tr sred prih'!F229</f>
        <v>0</v>
      </c>
      <c r="I93" s="248"/>
      <c r="J93" s="313">
        <f>+'2 Zajed tr sred prih'!G229</f>
        <v>0</v>
      </c>
      <c r="K93" s="228">
        <f t="shared" si="22"/>
        <v>0</v>
      </c>
    </row>
    <row r="94" spans="2:11" ht="12.95" customHeight="1" x14ac:dyDescent="0.2">
      <c r="B94" s="25" t="s">
        <v>583</v>
      </c>
      <c r="C94" s="225"/>
      <c r="D94" s="226" t="s">
        <v>295</v>
      </c>
      <c r="E94" s="248"/>
      <c r="F94" s="227">
        <f>+'2 Zajed tr sred prih'!E230</f>
        <v>0</v>
      </c>
      <c r="G94" s="248"/>
      <c r="H94" s="227">
        <f>+'2 Zajed tr sred prih'!F230</f>
        <v>0</v>
      </c>
      <c r="I94" s="248"/>
      <c r="J94" s="313">
        <f>+'2 Zajed tr sred prih'!G230</f>
        <v>0</v>
      </c>
      <c r="K94" s="228">
        <f t="shared" si="22"/>
        <v>0</v>
      </c>
    </row>
    <row r="95" spans="2:11" ht="12.95" customHeight="1" x14ac:dyDescent="0.2">
      <c r="B95" s="230" t="s">
        <v>501</v>
      </c>
      <c r="C95" s="231">
        <v>551</v>
      </c>
      <c r="D95" s="232" t="s">
        <v>39</v>
      </c>
      <c r="E95" s="248"/>
      <c r="F95" s="233">
        <f>+'2 Zajed tr sred prih'!E231</f>
        <v>0</v>
      </c>
      <c r="G95" s="246"/>
      <c r="H95" s="233">
        <f>+'2 Zajed tr sred prih'!F231</f>
        <v>0</v>
      </c>
      <c r="I95" s="246"/>
      <c r="J95" s="310">
        <f>+'2 Zajed tr sred prih'!G231</f>
        <v>0</v>
      </c>
      <c r="K95" s="229">
        <f t="shared" si="22"/>
        <v>0</v>
      </c>
    </row>
    <row r="96" spans="2:11" ht="12.95" customHeight="1" x14ac:dyDescent="0.2">
      <c r="B96" s="230" t="s">
        <v>502</v>
      </c>
      <c r="C96" s="231">
        <v>552</v>
      </c>
      <c r="D96" s="232" t="s">
        <v>40</v>
      </c>
      <c r="E96" s="233">
        <f>SUM(E97:E100)</f>
        <v>0</v>
      </c>
      <c r="F96" s="233">
        <f t="shared" ref="F96:K96" si="23">SUM(F97:F100)</f>
        <v>0</v>
      </c>
      <c r="G96" s="233">
        <f t="shared" si="23"/>
        <v>0</v>
      </c>
      <c r="H96" s="233">
        <f t="shared" si="23"/>
        <v>0</v>
      </c>
      <c r="I96" s="233">
        <f t="shared" si="23"/>
        <v>0</v>
      </c>
      <c r="J96" s="233">
        <f t="shared" si="23"/>
        <v>0</v>
      </c>
      <c r="K96" s="229">
        <f t="shared" si="23"/>
        <v>0</v>
      </c>
    </row>
    <row r="97" spans="2:11" ht="12.95" customHeight="1" x14ac:dyDescent="0.2">
      <c r="B97" s="230" t="s">
        <v>503</v>
      </c>
      <c r="C97" s="231"/>
      <c r="D97" s="232" t="s">
        <v>296</v>
      </c>
      <c r="E97" s="248"/>
      <c r="F97" s="233">
        <f>+'2 Zajed tr sred prih'!E233</f>
        <v>0</v>
      </c>
      <c r="G97" s="246"/>
      <c r="H97" s="233">
        <f>+'2 Zajed tr sred prih'!F233</f>
        <v>0</v>
      </c>
      <c r="I97" s="246"/>
      <c r="J97" s="310">
        <f>+'2 Zajed tr sred prih'!G233</f>
        <v>0</v>
      </c>
      <c r="K97" s="229">
        <f t="shared" ref="K97:K102" si="24">SUM(E97:J97)</f>
        <v>0</v>
      </c>
    </row>
    <row r="98" spans="2:11" ht="12.95" customHeight="1" x14ac:dyDescent="0.2">
      <c r="B98" s="230" t="s">
        <v>504</v>
      </c>
      <c r="C98" s="231"/>
      <c r="D98" s="232" t="s">
        <v>297</v>
      </c>
      <c r="E98" s="248"/>
      <c r="F98" s="233">
        <f>+'2 Zajed tr sred prih'!E234</f>
        <v>0</v>
      </c>
      <c r="G98" s="246"/>
      <c r="H98" s="233">
        <f>+'2 Zajed tr sred prih'!F234</f>
        <v>0</v>
      </c>
      <c r="I98" s="246"/>
      <c r="J98" s="310">
        <f>+'2 Zajed tr sred prih'!G234</f>
        <v>0</v>
      </c>
      <c r="K98" s="229">
        <f t="shared" si="24"/>
        <v>0</v>
      </c>
    </row>
    <row r="99" spans="2:11" ht="12.95" customHeight="1" x14ac:dyDescent="0.2">
      <c r="B99" s="230" t="s">
        <v>505</v>
      </c>
      <c r="C99" s="231"/>
      <c r="D99" s="232" t="s">
        <v>298</v>
      </c>
      <c r="E99" s="248"/>
      <c r="F99" s="233">
        <f>+'2 Zajed tr sred prih'!E235</f>
        <v>0</v>
      </c>
      <c r="G99" s="246"/>
      <c r="H99" s="233">
        <f>+'2 Zajed tr sred prih'!F235</f>
        <v>0</v>
      </c>
      <c r="I99" s="246"/>
      <c r="J99" s="310">
        <f>+'2 Zajed tr sred prih'!G235</f>
        <v>0</v>
      </c>
      <c r="K99" s="229">
        <f t="shared" si="24"/>
        <v>0</v>
      </c>
    </row>
    <row r="100" spans="2:11" ht="12.95" customHeight="1" x14ac:dyDescent="0.2">
      <c r="B100" s="230" t="s">
        <v>506</v>
      </c>
      <c r="C100" s="231"/>
      <c r="D100" s="232" t="s">
        <v>299</v>
      </c>
      <c r="E100" s="248"/>
      <c r="F100" s="233">
        <f>+'2 Zajed tr sred prih'!E236</f>
        <v>0</v>
      </c>
      <c r="G100" s="246"/>
      <c r="H100" s="233">
        <f>+'2 Zajed tr sred prih'!F236</f>
        <v>0</v>
      </c>
      <c r="I100" s="246"/>
      <c r="J100" s="310">
        <f>+'2 Zajed tr sred prih'!G236</f>
        <v>0</v>
      </c>
      <c r="K100" s="229">
        <f t="shared" si="24"/>
        <v>0</v>
      </c>
    </row>
    <row r="101" spans="2:11" ht="12.95" customHeight="1" x14ac:dyDescent="0.2">
      <c r="B101" s="230" t="s">
        <v>507</v>
      </c>
      <c r="C101" s="231">
        <v>553</v>
      </c>
      <c r="D101" s="232" t="s">
        <v>41</v>
      </c>
      <c r="E101" s="248"/>
      <c r="F101" s="233">
        <f>+'2 Zajed tr sred prih'!E237</f>
        <v>0</v>
      </c>
      <c r="G101" s="246"/>
      <c r="H101" s="233">
        <f>+'2 Zajed tr sred prih'!F237</f>
        <v>0</v>
      </c>
      <c r="I101" s="246"/>
      <c r="J101" s="310">
        <f>+'2 Zajed tr sred prih'!G237</f>
        <v>0</v>
      </c>
      <c r="K101" s="229">
        <f t="shared" si="24"/>
        <v>0</v>
      </c>
    </row>
    <row r="102" spans="2:11" ht="12.95" customHeight="1" x14ac:dyDescent="0.2">
      <c r="B102" s="230" t="s">
        <v>508</v>
      </c>
      <c r="C102" s="231">
        <v>554</v>
      </c>
      <c r="D102" s="232" t="s">
        <v>92</v>
      </c>
      <c r="E102" s="248"/>
      <c r="F102" s="233">
        <f>+'2 Zajed tr sred prih'!E238</f>
        <v>0</v>
      </c>
      <c r="G102" s="246"/>
      <c r="H102" s="233">
        <f>+'2 Zajed tr sred prih'!F238</f>
        <v>0</v>
      </c>
      <c r="I102" s="246"/>
      <c r="J102" s="310">
        <f>+'2 Zajed tr sred prih'!G238</f>
        <v>0</v>
      </c>
      <c r="K102" s="229">
        <f t="shared" si="24"/>
        <v>0</v>
      </c>
    </row>
    <row r="103" spans="2:11" ht="12.95" customHeight="1" x14ac:dyDescent="0.2">
      <c r="B103" s="230" t="s">
        <v>509</v>
      </c>
      <c r="C103" s="231">
        <v>555</v>
      </c>
      <c r="D103" s="232" t="s">
        <v>93</v>
      </c>
      <c r="E103" s="233">
        <f>SUM(E104:E110)</f>
        <v>0</v>
      </c>
      <c r="F103" s="233">
        <f t="shared" ref="F103:K103" si="25">SUM(F104:F110)</f>
        <v>0</v>
      </c>
      <c r="G103" s="233">
        <f t="shared" si="25"/>
        <v>0</v>
      </c>
      <c r="H103" s="233">
        <f t="shared" si="25"/>
        <v>0</v>
      </c>
      <c r="I103" s="233">
        <f t="shared" si="25"/>
        <v>0</v>
      </c>
      <c r="J103" s="233">
        <f t="shared" si="25"/>
        <v>0</v>
      </c>
      <c r="K103" s="229">
        <f t="shared" si="25"/>
        <v>0</v>
      </c>
    </row>
    <row r="104" spans="2:11" ht="12.95" customHeight="1" x14ac:dyDescent="0.2">
      <c r="B104" s="230" t="s">
        <v>510</v>
      </c>
      <c r="C104" s="243"/>
      <c r="D104" s="11" t="s">
        <v>118</v>
      </c>
      <c r="E104" s="248"/>
      <c r="F104" s="233">
        <f>+'2 Zajed tr sred prih'!E240</f>
        <v>0</v>
      </c>
      <c r="G104" s="246"/>
      <c r="H104" s="233">
        <f>+'2 Zajed tr sred prih'!F240</f>
        <v>0</v>
      </c>
      <c r="I104" s="246"/>
      <c r="J104" s="310">
        <f>+'2 Zajed tr sred prih'!G240</f>
        <v>0</v>
      </c>
      <c r="K104" s="229">
        <f t="shared" ref="K104:K111" si="26">SUM(E104:J104)</f>
        <v>0</v>
      </c>
    </row>
    <row r="105" spans="2:11" ht="12.95" customHeight="1" x14ac:dyDescent="0.2">
      <c r="B105" s="230" t="s">
        <v>511</v>
      </c>
      <c r="C105" s="243"/>
      <c r="D105" s="11" t="s">
        <v>300</v>
      </c>
      <c r="E105" s="248"/>
      <c r="F105" s="233">
        <f>+'2 Zajed tr sred prih'!E241</f>
        <v>0</v>
      </c>
      <c r="G105" s="246"/>
      <c r="H105" s="233">
        <f>+'2 Zajed tr sred prih'!F241</f>
        <v>0</v>
      </c>
      <c r="I105" s="246"/>
      <c r="J105" s="310">
        <f>+'2 Zajed tr sred prih'!G241</f>
        <v>0</v>
      </c>
      <c r="K105" s="229">
        <f t="shared" si="26"/>
        <v>0</v>
      </c>
    </row>
    <row r="106" spans="2:11" ht="12.95" customHeight="1" x14ac:dyDescent="0.2">
      <c r="B106" s="230" t="s">
        <v>512</v>
      </c>
      <c r="C106" s="243"/>
      <c r="D106" s="11" t="s">
        <v>301</v>
      </c>
      <c r="E106" s="248"/>
      <c r="F106" s="233">
        <f>+'2 Zajed tr sred prih'!E242</f>
        <v>0</v>
      </c>
      <c r="G106" s="246"/>
      <c r="H106" s="233">
        <f>+'2 Zajed tr sred prih'!F242</f>
        <v>0</v>
      </c>
      <c r="I106" s="246"/>
      <c r="J106" s="310">
        <f>+'2 Zajed tr sred prih'!G242</f>
        <v>0</v>
      </c>
      <c r="K106" s="229">
        <f t="shared" si="26"/>
        <v>0</v>
      </c>
    </row>
    <row r="107" spans="2:11" ht="12.95" customHeight="1" x14ac:dyDescent="0.2">
      <c r="B107" s="230" t="s">
        <v>513</v>
      </c>
      <c r="C107" s="243"/>
      <c r="D107" s="11" t="s">
        <v>302</v>
      </c>
      <c r="E107" s="248"/>
      <c r="F107" s="233">
        <f>+'2 Zajed tr sred prih'!E243</f>
        <v>0</v>
      </c>
      <c r="G107" s="246"/>
      <c r="H107" s="233">
        <f>+'2 Zajed tr sred prih'!F243</f>
        <v>0</v>
      </c>
      <c r="I107" s="246"/>
      <c r="J107" s="310">
        <f>+'2 Zajed tr sred prih'!G243</f>
        <v>0</v>
      </c>
      <c r="K107" s="229">
        <f t="shared" si="26"/>
        <v>0</v>
      </c>
    </row>
    <row r="108" spans="2:11" ht="12.95" customHeight="1" x14ac:dyDescent="0.2">
      <c r="B108" s="230" t="s">
        <v>514</v>
      </c>
      <c r="C108" s="243"/>
      <c r="D108" s="11" t="s">
        <v>303</v>
      </c>
      <c r="E108" s="248"/>
      <c r="F108" s="233">
        <f>+'2 Zajed tr sred prih'!E244</f>
        <v>0</v>
      </c>
      <c r="G108" s="246"/>
      <c r="H108" s="233">
        <f>+'2 Zajed tr sred prih'!F244</f>
        <v>0</v>
      </c>
      <c r="I108" s="246"/>
      <c r="J108" s="310">
        <f>+'2 Zajed tr sred prih'!G244</f>
        <v>0</v>
      </c>
      <c r="K108" s="229">
        <f t="shared" si="26"/>
        <v>0</v>
      </c>
    </row>
    <row r="109" spans="2:11" ht="12.95" customHeight="1" x14ac:dyDescent="0.2">
      <c r="B109" s="230" t="s">
        <v>515</v>
      </c>
      <c r="C109" s="243"/>
      <c r="D109" s="11" t="s">
        <v>304</v>
      </c>
      <c r="E109" s="248"/>
      <c r="F109" s="233">
        <f>+'2 Zajed tr sred prih'!E245</f>
        <v>0</v>
      </c>
      <c r="G109" s="246"/>
      <c r="H109" s="233">
        <f>+'2 Zajed tr sred prih'!F245</f>
        <v>0</v>
      </c>
      <c r="I109" s="246"/>
      <c r="J109" s="310">
        <f>+'2 Zajed tr sred prih'!G245</f>
        <v>0</v>
      </c>
      <c r="K109" s="229">
        <f t="shared" si="26"/>
        <v>0</v>
      </c>
    </row>
    <row r="110" spans="2:11" ht="12.95" customHeight="1" x14ac:dyDescent="0.2">
      <c r="B110" s="230" t="s">
        <v>516</v>
      </c>
      <c r="C110" s="243"/>
      <c r="D110" s="3" t="s">
        <v>119</v>
      </c>
      <c r="E110" s="248"/>
      <c r="F110" s="233">
        <f>+'2 Zajed tr sred prih'!E246</f>
        <v>0</v>
      </c>
      <c r="G110" s="246"/>
      <c r="H110" s="233">
        <f>+'2 Zajed tr sred prih'!F246</f>
        <v>0</v>
      </c>
      <c r="I110" s="246"/>
      <c r="J110" s="310">
        <f>+'2 Zajed tr sred prih'!G246</f>
        <v>0</v>
      </c>
      <c r="K110" s="229">
        <f t="shared" si="26"/>
        <v>0</v>
      </c>
    </row>
    <row r="111" spans="2:11" ht="12.95" customHeight="1" x14ac:dyDescent="0.2">
      <c r="B111" s="230" t="s">
        <v>517</v>
      </c>
      <c r="C111" s="231">
        <v>556</v>
      </c>
      <c r="D111" s="232" t="s">
        <v>94</v>
      </c>
      <c r="E111" s="248"/>
      <c r="F111" s="233">
        <f>+'2 Zajed tr sred prih'!E247</f>
        <v>0</v>
      </c>
      <c r="G111" s="246"/>
      <c r="H111" s="233">
        <f>+'2 Zajed tr sred prih'!F247</f>
        <v>0</v>
      </c>
      <c r="I111" s="246"/>
      <c r="J111" s="310">
        <f>+'2 Zajed tr sred prih'!G247</f>
        <v>0</v>
      </c>
      <c r="K111" s="229">
        <f t="shared" si="26"/>
        <v>0</v>
      </c>
    </row>
    <row r="112" spans="2:11" ht="12.95" customHeight="1" x14ac:dyDescent="0.2">
      <c r="B112" s="230" t="s">
        <v>518</v>
      </c>
      <c r="C112" s="231">
        <v>559</v>
      </c>
      <c r="D112" s="232" t="s">
        <v>42</v>
      </c>
      <c r="E112" s="233">
        <f>SUM(E113:E117)</f>
        <v>0</v>
      </c>
      <c r="F112" s="233">
        <f t="shared" ref="F112:K112" si="27">SUM(F113:F117)</f>
        <v>0</v>
      </c>
      <c r="G112" s="233">
        <f t="shared" si="27"/>
        <v>0</v>
      </c>
      <c r="H112" s="233">
        <f t="shared" si="27"/>
        <v>0</v>
      </c>
      <c r="I112" s="233">
        <f t="shared" si="27"/>
        <v>0</v>
      </c>
      <c r="J112" s="233">
        <f t="shared" si="27"/>
        <v>0</v>
      </c>
      <c r="K112" s="229">
        <f t="shared" si="27"/>
        <v>0</v>
      </c>
    </row>
    <row r="113" spans="2:11" ht="12.95" customHeight="1" x14ac:dyDescent="0.2">
      <c r="B113" s="230" t="s">
        <v>519</v>
      </c>
      <c r="C113" s="231"/>
      <c r="D113" s="232" t="s">
        <v>305</v>
      </c>
      <c r="E113" s="248"/>
      <c r="F113" s="233">
        <f>+'2 Zajed tr sred prih'!E249</f>
        <v>0</v>
      </c>
      <c r="G113" s="246"/>
      <c r="H113" s="233">
        <f>+'2 Zajed tr sred prih'!F249</f>
        <v>0</v>
      </c>
      <c r="I113" s="246"/>
      <c r="J113" s="310">
        <f>+'2 Zajed tr sred prih'!G249</f>
        <v>0</v>
      </c>
      <c r="K113" s="229">
        <f t="shared" ref="K113:K118" si="28">SUM(E113:J113)</f>
        <v>0</v>
      </c>
    </row>
    <row r="114" spans="2:11" ht="12.95" customHeight="1" x14ac:dyDescent="0.2">
      <c r="B114" s="230" t="s">
        <v>520</v>
      </c>
      <c r="C114" s="231"/>
      <c r="D114" s="232" t="s">
        <v>306</v>
      </c>
      <c r="E114" s="248"/>
      <c r="F114" s="233">
        <f>+'2 Zajed tr sred prih'!E250</f>
        <v>0</v>
      </c>
      <c r="G114" s="246"/>
      <c r="H114" s="233">
        <f>+'2 Zajed tr sred prih'!F250</f>
        <v>0</v>
      </c>
      <c r="I114" s="246"/>
      <c r="J114" s="310">
        <f>+'2 Zajed tr sred prih'!G250</f>
        <v>0</v>
      </c>
      <c r="K114" s="229">
        <f t="shared" si="28"/>
        <v>0</v>
      </c>
    </row>
    <row r="115" spans="2:11" ht="12.95" customHeight="1" x14ac:dyDescent="0.2">
      <c r="B115" s="230" t="s">
        <v>521</v>
      </c>
      <c r="C115" s="231"/>
      <c r="D115" s="232" t="s">
        <v>120</v>
      </c>
      <c r="E115" s="248"/>
      <c r="F115" s="233">
        <f>+'2 Zajed tr sred prih'!E251</f>
        <v>0</v>
      </c>
      <c r="G115" s="246"/>
      <c r="H115" s="233">
        <f>+'2 Zajed tr sred prih'!F251</f>
        <v>0</v>
      </c>
      <c r="I115" s="246"/>
      <c r="J115" s="310">
        <f>+'2 Zajed tr sred prih'!G251</f>
        <v>0</v>
      </c>
      <c r="K115" s="229">
        <f t="shared" si="28"/>
        <v>0</v>
      </c>
    </row>
    <row r="116" spans="2:11" ht="12.95" customHeight="1" x14ac:dyDescent="0.2">
      <c r="B116" s="230" t="s">
        <v>522</v>
      </c>
      <c r="C116" s="231"/>
      <c r="D116" s="487" t="s">
        <v>445</v>
      </c>
      <c r="E116" s="248"/>
      <c r="F116" s="233">
        <f>+'2 Zajed tr sred prih'!E252</f>
        <v>0</v>
      </c>
      <c r="G116" s="246"/>
      <c r="H116" s="233">
        <f>+'2 Zajed tr sred prih'!F252</f>
        <v>0</v>
      </c>
      <c r="I116" s="246"/>
      <c r="J116" s="310">
        <f>+'2 Zajed tr sred prih'!G253</f>
        <v>0</v>
      </c>
      <c r="K116" s="229">
        <f t="shared" si="28"/>
        <v>0</v>
      </c>
    </row>
    <row r="117" spans="2:11" ht="12.95" customHeight="1" x14ac:dyDescent="0.2">
      <c r="B117" s="230" t="s">
        <v>523</v>
      </c>
      <c r="C117" s="231"/>
      <c r="D117" s="232" t="s">
        <v>42</v>
      </c>
      <c r="E117" s="247"/>
      <c r="F117" s="233">
        <f>+'2 Zajed tr sred prih'!E253</f>
        <v>0</v>
      </c>
      <c r="G117" s="246"/>
      <c r="H117" s="233">
        <f>+'2 Zajed tr sred prih'!F253</f>
        <v>0</v>
      </c>
      <c r="I117" s="246"/>
      <c r="J117" s="310">
        <f>+'2 Zajed tr sred prih'!G253</f>
        <v>0</v>
      </c>
      <c r="K117" s="229">
        <f t="shared" si="28"/>
        <v>0</v>
      </c>
    </row>
    <row r="118" spans="2:11" ht="35.25" customHeight="1" x14ac:dyDescent="0.2">
      <c r="B118" s="93" t="s">
        <v>249</v>
      </c>
      <c r="C118" s="92"/>
      <c r="D118" s="222" t="s">
        <v>317</v>
      </c>
      <c r="E118" s="279"/>
      <c r="F118" s="223">
        <f>+'2 Zajed tr sred prih'!E254</f>
        <v>0</v>
      </c>
      <c r="G118" s="279"/>
      <c r="H118" s="223">
        <f>+'2 Zajed tr sred prih'!F254</f>
        <v>0</v>
      </c>
      <c r="I118" s="279"/>
      <c r="J118" s="316">
        <f>+'2 Zajed tr sred prih'!G254</f>
        <v>0</v>
      </c>
      <c r="K118" s="224">
        <f t="shared" si="28"/>
        <v>0</v>
      </c>
    </row>
    <row r="119" spans="2:11" ht="12.95" customHeight="1" x14ac:dyDescent="0.2">
      <c r="B119" s="497" t="s">
        <v>250</v>
      </c>
      <c r="C119" s="503"/>
      <c r="D119" s="321" t="s">
        <v>527</v>
      </c>
      <c r="E119" s="845">
        <f t="shared" ref="E119:K119" si="29">E14+E15+E49+E68+E118+E88</f>
        <v>0</v>
      </c>
      <c r="F119" s="171">
        <f t="shared" si="29"/>
        <v>0</v>
      </c>
      <c r="G119" s="171">
        <f t="shared" si="29"/>
        <v>0</v>
      </c>
      <c r="H119" s="171">
        <f t="shared" si="29"/>
        <v>0</v>
      </c>
      <c r="I119" s="171">
        <f t="shared" si="29"/>
        <v>0</v>
      </c>
      <c r="J119" s="171">
        <f t="shared" si="29"/>
        <v>0</v>
      </c>
      <c r="K119" s="72">
        <f t="shared" si="29"/>
        <v>0</v>
      </c>
    </row>
    <row r="120" spans="2:11" ht="12.95" customHeight="1" thickBot="1" x14ac:dyDescent="0.25">
      <c r="B120" s="488" t="s">
        <v>251</v>
      </c>
      <c r="C120" s="319"/>
      <c r="D120" s="502" t="str">
        <f>+'1 MOP'!C11</f>
        <v>Оперативни трошкови пре укључивања енергије за билансирање и рег. накнаде</v>
      </c>
      <c r="E120" s="838">
        <f>E16+E33+E35+E39+E45+E46+E49+E68+E89+E95+E96+E101+E102+E103+E111+E113+E114+E115+E117+E118</f>
        <v>0</v>
      </c>
      <c r="F120" s="245">
        <f>F16+F33+F35+F39+F45+F46+F49+F68+F89+F95+F96+F101+F102+F103+F111+F113+F114+F115+F117+F118</f>
        <v>0</v>
      </c>
      <c r="G120" s="245"/>
      <c r="H120" s="245"/>
      <c r="I120" s="320"/>
      <c r="J120" s="322"/>
      <c r="K120" s="507">
        <f>+K119-E116-K14</f>
        <v>0</v>
      </c>
    </row>
    <row r="121" spans="2:11" ht="14.25" thickTop="1" thickBot="1" x14ac:dyDescent="0.25">
      <c r="C121" s="60"/>
      <c r="D121" s="508"/>
      <c r="E121" s="508"/>
      <c r="F121" s="508"/>
      <c r="H121" s="60"/>
      <c r="I121" s="60"/>
      <c r="J121" s="60"/>
    </row>
    <row r="122" spans="2:11" ht="13.5" thickTop="1" x14ac:dyDescent="0.2">
      <c r="B122" s="1062" t="str">
        <f>CONCATENATE("Подаци за годину:"," ",'Poc. strana'!$C$19-1)</f>
        <v>Подаци за годину: -1</v>
      </c>
      <c r="C122" s="1063"/>
      <c r="D122" s="1063"/>
      <c r="E122" s="1063"/>
      <c r="F122" s="1063"/>
      <c r="G122" s="1063"/>
      <c r="H122" s="1063"/>
      <c r="I122" s="1063"/>
      <c r="J122" s="1063"/>
      <c r="K122" s="26" t="s">
        <v>171</v>
      </c>
    </row>
    <row r="123" spans="2:11" ht="12.95" customHeight="1" x14ac:dyDescent="0.2">
      <c r="B123" s="1054" t="s">
        <v>14</v>
      </c>
      <c r="C123" s="1057" t="s">
        <v>122</v>
      </c>
      <c r="D123" s="1057" t="s">
        <v>76</v>
      </c>
      <c r="E123" s="1051" t="s">
        <v>121</v>
      </c>
      <c r="F123" s="1067"/>
      <c r="G123" s="1067"/>
      <c r="H123" s="1067"/>
      <c r="I123" s="1067"/>
      <c r="J123" s="1067"/>
      <c r="K123" s="1068"/>
    </row>
    <row r="124" spans="2:11" ht="24.75" customHeight="1" x14ac:dyDescent="0.2">
      <c r="B124" s="1069"/>
      <c r="C124" s="1065"/>
      <c r="D124" s="1065"/>
      <c r="E124" s="1060" t="s">
        <v>442</v>
      </c>
      <c r="F124" s="1064"/>
      <c r="G124" s="1060" t="s">
        <v>366</v>
      </c>
      <c r="H124" s="1064"/>
      <c r="I124" s="1060" t="s">
        <v>379</v>
      </c>
      <c r="J124" s="1064"/>
      <c r="K124" s="221" t="s">
        <v>64</v>
      </c>
    </row>
    <row r="125" spans="2:11" ht="12.95" customHeight="1" x14ac:dyDescent="0.2">
      <c r="B125" s="1070"/>
      <c r="C125" s="1066"/>
      <c r="D125" s="1066"/>
      <c r="E125" s="390" t="s">
        <v>320</v>
      </c>
      <c r="F125" s="390" t="s">
        <v>321</v>
      </c>
      <c r="G125" s="390" t="s">
        <v>320</v>
      </c>
      <c r="H125" s="390" t="s">
        <v>321</v>
      </c>
      <c r="I125" s="390" t="s">
        <v>320</v>
      </c>
      <c r="J125" s="390" t="s">
        <v>321</v>
      </c>
      <c r="K125" s="221"/>
    </row>
    <row r="126" spans="2:11" ht="12.75" customHeight="1" x14ac:dyDescent="0.2">
      <c r="B126" s="482" t="s">
        <v>77</v>
      </c>
      <c r="C126" s="481">
        <v>50</v>
      </c>
      <c r="D126" s="484" t="s">
        <v>444</v>
      </c>
      <c r="E126" s="279"/>
      <c r="F126" s="279"/>
      <c r="G126" s="279"/>
      <c r="H126" s="279"/>
      <c r="I126" s="279"/>
      <c r="J126" s="279"/>
      <c r="K126" s="224">
        <f>SUM(E126:J126)</f>
        <v>0</v>
      </c>
    </row>
    <row r="127" spans="2:11" s="96" customFormat="1" ht="12.75" customHeight="1" x14ac:dyDescent="0.2">
      <c r="B127" s="23" t="s">
        <v>80</v>
      </c>
      <c r="C127" s="92">
        <v>51</v>
      </c>
      <c r="D127" s="483" t="s">
        <v>29</v>
      </c>
      <c r="E127" s="223">
        <f t="shared" ref="E127:K127" si="30">+E128+E145+E146+E159+E160</f>
        <v>0</v>
      </c>
      <c r="F127" s="223">
        <f t="shared" si="30"/>
        <v>0</v>
      </c>
      <c r="G127" s="223">
        <f t="shared" si="30"/>
        <v>0</v>
      </c>
      <c r="H127" s="223">
        <f t="shared" si="30"/>
        <v>0</v>
      </c>
      <c r="I127" s="223">
        <f t="shared" si="30"/>
        <v>0</v>
      </c>
      <c r="J127" s="223">
        <f t="shared" si="30"/>
        <v>0</v>
      </c>
      <c r="K127" s="224">
        <f t="shared" si="30"/>
        <v>0</v>
      </c>
    </row>
    <row r="128" spans="2:11" ht="12.75" customHeight="1" x14ac:dyDescent="0.2">
      <c r="B128" s="25" t="s">
        <v>49</v>
      </c>
      <c r="C128" s="225">
        <v>511</v>
      </c>
      <c r="D128" s="226" t="s">
        <v>78</v>
      </c>
      <c r="E128" s="227">
        <f t="shared" ref="E128:K128" si="31">+E129+E138</f>
        <v>0</v>
      </c>
      <c r="F128" s="227">
        <f t="shared" si="31"/>
        <v>0</v>
      </c>
      <c r="G128" s="227">
        <f t="shared" si="31"/>
        <v>0</v>
      </c>
      <c r="H128" s="227">
        <f t="shared" si="31"/>
        <v>0</v>
      </c>
      <c r="I128" s="227">
        <f t="shared" si="31"/>
        <v>0</v>
      </c>
      <c r="J128" s="227">
        <f t="shared" si="31"/>
        <v>0</v>
      </c>
      <c r="K128" s="228">
        <f t="shared" si="31"/>
        <v>0</v>
      </c>
    </row>
    <row r="129" spans="2:11" ht="12.75" customHeight="1" x14ac:dyDescent="0.2">
      <c r="B129" s="25" t="s">
        <v>448</v>
      </c>
      <c r="C129" s="225"/>
      <c r="D129" s="226" t="s">
        <v>253</v>
      </c>
      <c r="E129" s="227">
        <f t="shared" ref="E129:K129" si="32">+E130+E133+E137</f>
        <v>0</v>
      </c>
      <c r="F129" s="227">
        <f t="shared" si="32"/>
        <v>0</v>
      </c>
      <c r="G129" s="227">
        <f t="shared" si="32"/>
        <v>0</v>
      </c>
      <c r="H129" s="227">
        <f t="shared" si="32"/>
        <v>0</v>
      </c>
      <c r="I129" s="227">
        <f t="shared" si="32"/>
        <v>0</v>
      </c>
      <c r="J129" s="227">
        <f t="shared" si="32"/>
        <v>0</v>
      </c>
      <c r="K129" s="229">
        <f t="shared" si="32"/>
        <v>0</v>
      </c>
    </row>
    <row r="130" spans="2:11" ht="12.75" customHeight="1" x14ac:dyDescent="0.2">
      <c r="B130" s="230" t="s">
        <v>449</v>
      </c>
      <c r="C130" s="231"/>
      <c r="D130" s="232" t="s">
        <v>254</v>
      </c>
      <c r="E130" s="233">
        <f t="shared" ref="E130:K130" si="33">SUM(E131:E132)</f>
        <v>0</v>
      </c>
      <c r="F130" s="233">
        <f t="shared" si="33"/>
        <v>0</v>
      </c>
      <c r="G130" s="233">
        <f t="shared" si="33"/>
        <v>0</v>
      </c>
      <c r="H130" s="233">
        <f t="shared" si="33"/>
        <v>0</v>
      </c>
      <c r="I130" s="233">
        <f t="shared" si="33"/>
        <v>0</v>
      </c>
      <c r="J130" s="233">
        <f t="shared" si="33"/>
        <v>0</v>
      </c>
      <c r="K130" s="229">
        <f t="shared" si="33"/>
        <v>0</v>
      </c>
    </row>
    <row r="131" spans="2:11" ht="12.75" customHeight="1" x14ac:dyDescent="0.2">
      <c r="B131" s="230" t="s">
        <v>450</v>
      </c>
      <c r="C131" s="231"/>
      <c r="D131" s="232" t="s">
        <v>255</v>
      </c>
      <c r="E131" s="246"/>
      <c r="F131" s="246"/>
      <c r="G131" s="246"/>
      <c r="H131" s="246"/>
      <c r="I131" s="246"/>
      <c r="J131" s="246"/>
      <c r="K131" s="229">
        <f>SUM(E131:J131)</f>
        <v>0</v>
      </c>
    </row>
    <row r="132" spans="2:11" ht="12.75" customHeight="1" x14ac:dyDescent="0.2">
      <c r="B132" s="230" t="s">
        <v>451</v>
      </c>
      <c r="C132" s="231"/>
      <c r="D132" s="232" t="s">
        <v>256</v>
      </c>
      <c r="E132" s="246"/>
      <c r="F132" s="246"/>
      <c r="G132" s="246"/>
      <c r="H132" s="246"/>
      <c r="I132" s="246"/>
      <c r="J132" s="246"/>
      <c r="K132" s="229">
        <f>SUM(E132:J132)</f>
        <v>0</v>
      </c>
    </row>
    <row r="133" spans="2:11" ht="12.75" customHeight="1" x14ac:dyDescent="0.2">
      <c r="B133" s="230" t="s">
        <v>452</v>
      </c>
      <c r="C133" s="231"/>
      <c r="D133" s="232" t="s">
        <v>257</v>
      </c>
      <c r="E133" s="233">
        <f>SUM(E134:E136)</f>
        <v>0</v>
      </c>
      <c r="F133" s="233">
        <f t="shared" ref="F133:K133" si="34">SUM(F134:F136)</f>
        <v>0</v>
      </c>
      <c r="G133" s="233">
        <f t="shared" si="34"/>
        <v>0</v>
      </c>
      <c r="H133" s="233">
        <f t="shared" si="34"/>
        <v>0</v>
      </c>
      <c r="I133" s="233">
        <f t="shared" si="34"/>
        <v>0</v>
      </c>
      <c r="J133" s="233">
        <f t="shared" si="34"/>
        <v>0</v>
      </c>
      <c r="K133" s="229">
        <f t="shared" si="34"/>
        <v>0</v>
      </c>
    </row>
    <row r="134" spans="2:11" ht="12.75" customHeight="1" x14ac:dyDescent="0.2">
      <c r="B134" s="230" t="s">
        <v>453</v>
      </c>
      <c r="C134" s="231"/>
      <c r="D134" s="232" t="str">
        <f>+D131</f>
        <v>Текуће одржавање</v>
      </c>
      <c r="E134" s="246"/>
      <c r="F134" s="246"/>
      <c r="G134" s="246"/>
      <c r="H134" s="246"/>
      <c r="I134" s="246"/>
      <c r="J134" s="246"/>
      <c r="K134" s="229">
        <f>SUM(E134:J134)</f>
        <v>0</v>
      </c>
    </row>
    <row r="135" spans="2:11" ht="12.75" customHeight="1" x14ac:dyDescent="0.2">
      <c r="B135" s="230" t="s">
        <v>454</v>
      </c>
      <c r="C135" s="231"/>
      <c r="D135" s="232" t="str">
        <f>+D132</f>
        <v>Инвестиционо одржавање</v>
      </c>
      <c r="E135" s="246"/>
      <c r="F135" s="246"/>
      <c r="G135" s="246"/>
      <c r="H135" s="246"/>
      <c r="I135" s="246"/>
      <c r="J135" s="246"/>
      <c r="K135" s="229">
        <f>SUM(E135:J135)</f>
        <v>0</v>
      </c>
    </row>
    <row r="136" spans="2:11" ht="12.75" customHeight="1" x14ac:dyDescent="0.2">
      <c r="B136" s="230" t="s">
        <v>455</v>
      </c>
      <c r="C136" s="231"/>
      <c r="D136" s="232" t="s">
        <v>258</v>
      </c>
      <c r="E136" s="246"/>
      <c r="F136" s="246"/>
      <c r="G136" s="246"/>
      <c r="H136" s="246"/>
      <c r="I136" s="246"/>
      <c r="J136" s="246"/>
      <c r="K136" s="229">
        <f>SUM(E136:J136)</f>
        <v>0</v>
      </c>
    </row>
    <row r="137" spans="2:11" ht="12.75" customHeight="1" x14ac:dyDescent="0.2">
      <c r="B137" s="230" t="s">
        <v>456</v>
      </c>
      <c r="C137" s="231"/>
      <c r="D137" s="232" t="s">
        <v>259</v>
      </c>
      <c r="E137" s="246"/>
      <c r="F137" s="246"/>
      <c r="G137" s="246"/>
      <c r="H137" s="246"/>
      <c r="I137" s="246"/>
      <c r="J137" s="246"/>
      <c r="K137" s="229">
        <f>SUM(E137:J137)</f>
        <v>0</v>
      </c>
    </row>
    <row r="138" spans="2:11" ht="12.75" customHeight="1" x14ac:dyDescent="0.2">
      <c r="B138" s="230" t="s">
        <v>457</v>
      </c>
      <c r="C138" s="231"/>
      <c r="D138" s="232" t="s">
        <v>260</v>
      </c>
      <c r="E138" s="233">
        <f t="shared" ref="E138:K138" si="35">SUM(E139:E144)</f>
        <v>0</v>
      </c>
      <c r="F138" s="233">
        <f t="shared" si="35"/>
        <v>0</v>
      </c>
      <c r="G138" s="233">
        <f t="shared" si="35"/>
        <v>0</v>
      </c>
      <c r="H138" s="233">
        <f t="shared" si="35"/>
        <v>0</v>
      </c>
      <c r="I138" s="233">
        <f t="shared" si="35"/>
        <v>0</v>
      </c>
      <c r="J138" s="233">
        <f t="shared" si="35"/>
        <v>0</v>
      </c>
      <c r="K138" s="229">
        <f t="shared" si="35"/>
        <v>0</v>
      </c>
    </row>
    <row r="139" spans="2:11" ht="12.75" customHeight="1" x14ac:dyDescent="0.2">
      <c r="B139" s="230" t="s">
        <v>458</v>
      </c>
      <c r="C139" s="231"/>
      <c r="D139" s="232" t="s">
        <v>261</v>
      </c>
      <c r="E139" s="246"/>
      <c r="F139" s="246"/>
      <c r="G139" s="246"/>
      <c r="H139" s="246"/>
      <c r="I139" s="246"/>
      <c r="J139" s="246"/>
      <c r="K139" s="229">
        <f t="shared" ref="K139:K144" si="36">SUM(E139:J139)</f>
        <v>0</v>
      </c>
    </row>
    <row r="140" spans="2:11" ht="12.75" customHeight="1" x14ac:dyDescent="0.2">
      <c r="B140" s="230" t="s">
        <v>459</v>
      </c>
      <c r="C140" s="231"/>
      <c r="D140" s="232" t="s">
        <v>262</v>
      </c>
      <c r="E140" s="246"/>
      <c r="F140" s="246"/>
      <c r="G140" s="246"/>
      <c r="H140" s="246"/>
      <c r="I140" s="246"/>
      <c r="J140" s="246"/>
      <c r="K140" s="229">
        <f t="shared" si="36"/>
        <v>0</v>
      </c>
    </row>
    <row r="141" spans="2:11" ht="12.75" customHeight="1" x14ac:dyDescent="0.2">
      <c r="B141" s="230" t="s">
        <v>460</v>
      </c>
      <c r="C141" s="231"/>
      <c r="D141" s="232" t="s">
        <v>263</v>
      </c>
      <c r="E141" s="246"/>
      <c r="F141" s="246"/>
      <c r="G141" s="246"/>
      <c r="H141" s="246"/>
      <c r="I141" s="246"/>
      <c r="J141" s="246"/>
      <c r="K141" s="229">
        <f t="shared" si="36"/>
        <v>0</v>
      </c>
    </row>
    <row r="142" spans="2:11" ht="12.75" customHeight="1" x14ac:dyDescent="0.2">
      <c r="B142" s="230" t="s">
        <v>461</v>
      </c>
      <c r="C142" s="231"/>
      <c r="D142" s="232" t="s">
        <v>264</v>
      </c>
      <c r="E142" s="246"/>
      <c r="F142" s="246"/>
      <c r="G142" s="246"/>
      <c r="H142" s="246"/>
      <c r="I142" s="246"/>
      <c r="J142" s="246"/>
      <c r="K142" s="229">
        <f t="shared" si="36"/>
        <v>0</v>
      </c>
    </row>
    <row r="143" spans="2:11" ht="12.75" customHeight="1" x14ac:dyDescent="0.2">
      <c r="B143" s="230" t="s">
        <v>462</v>
      </c>
      <c r="C143" s="231"/>
      <c r="D143" s="232" t="s">
        <v>265</v>
      </c>
      <c r="E143" s="246"/>
      <c r="F143" s="246"/>
      <c r="G143" s="246"/>
      <c r="H143" s="246"/>
      <c r="I143" s="246"/>
      <c r="J143" s="246"/>
      <c r="K143" s="229">
        <f t="shared" si="36"/>
        <v>0</v>
      </c>
    </row>
    <row r="144" spans="2:11" ht="12.75" customHeight="1" x14ac:dyDescent="0.2">
      <c r="B144" s="230" t="s">
        <v>463</v>
      </c>
      <c r="C144" s="231"/>
      <c r="D144" s="232" t="s">
        <v>266</v>
      </c>
      <c r="E144" s="246"/>
      <c r="F144" s="246"/>
      <c r="G144" s="246"/>
      <c r="H144" s="246"/>
      <c r="I144" s="246"/>
      <c r="J144" s="246"/>
      <c r="K144" s="229">
        <f t="shared" si="36"/>
        <v>0</v>
      </c>
    </row>
    <row r="145" spans="2:11" ht="12.75" customHeight="1" x14ac:dyDescent="0.2">
      <c r="B145" s="22" t="s">
        <v>50</v>
      </c>
      <c r="C145" s="234">
        <v>512</v>
      </c>
      <c r="D145" s="235" t="s">
        <v>79</v>
      </c>
      <c r="E145" s="246"/>
      <c r="F145" s="246"/>
      <c r="G145" s="246"/>
      <c r="H145" s="246"/>
      <c r="I145" s="246"/>
      <c r="J145" s="246"/>
      <c r="K145" s="236">
        <f>SUM(E145:J145)</f>
        <v>0</v>
      </c>
    </row>
    <row r="146" spans="2:11" ht="12.75" customHeight="1" x14ac:dyDescent="0.2">
      <c r="B146" s="230" t="s">
        <v>51</v>
      </c>
      <c r="C146" s="231">
        <v>513</v>
      </c>
      <c r="D146" s="232" t="s">
        <v>30</v>
      </c>
      <c r="E146" s="233">
        <f t="shared" ref="E146:K146" si="37">+E147+E150+E151+E157+E158</f>
        <v>0</v>
      </c>
      <c r="F146" s="233">
        <f t="shared" si="37"/>
        <v>0</v>
      </c>
      <c r="G146" s="233">
        <f t="shared" si="37"/>
        <v>0</v>
      </c>
      <c r="H146" s="233">
        <f t="shared" si="37"/>
        <v>0</v>
      </c>
      <c r="I146" s="233">
        <f t="shared" si="37"/>
        <v>0</v>
      </c>
      <c r="J146" s="233">
        <f t="shared" si="37"/>
        <v>0</v>
      </c>
      <c r="K146" s="229">
        <f t="shared" si="37"/>
        <v>0</v>
      </c>
    </row>
    <row r="147" spans="2:11" ht="12.75" customHeight="1" x14ac:dyDescent="0.2">
      <c r="B147" s="25" t="s">
        <v>464</v>
      </c>
      <c r="C147" s="225"/>
      <c r="D147" s="237" t="s">
        <v>446</v>
      </c>
      <c r="E147" s="310">
        <f>SUM(E148:E149)</f>
        <v>0</v>
      </c>
      <c r="F147" s="310">
        <f t="shared" ref="F147:K147" si="38">SUM(F148:F149)</f>
        <v>0</v>
      </c>
      <c r="G147" s="310">
        <f t="shared" si="38"/>
        <v>0</v>
      </c>
      <c r="H147" s="310">
        <f t="shared" si="38"/>
        <v>0</v>
      </c>
      <c r="I147" s="310">
        <f t="shared" si="38"/>
        <v>0</v>
      </c>
      <c r="J147" s="310">
        <f t="shared" si="38"/>
        <v>0</v>
      </c>
      <c r="K147" s="228">
        <f t="shared" si="38"/>
        <v>0</v>
      </c>
    </row>
    <row r="148" spans="2:11" ht="12.75" customHeight="1" x14ac:dyDescent="0.2">
      <c r="B148" s="25" t="s">
        <v>577</v>
      </c>
      <c r="C148" s="225"/>
      <c r="D148" s="237" t="s">
        <v>579</v>
      </c>
      <c r="E148" s="246"/>
      <c r="F148" s="246"/>
      <c r="G148" s="246"/>
      <c r="H148" s="246"/>
      <c r="I148" s="246"/>
      <c r="J148" s="246"/>
      <c r="K148" s="228">
        <f>SUM(E148:J148)</f>
        <v>0</v>
      </c>
    </row>
    <row r="149" spans="2:11" ht="26.25" customHeight="1" x14ac:dyDescent="0.2">
      <c r="B149" s="25" t="s">
        <v>578</v>
      </c>
      <c r="C149" s="225"/>
      <c r="D149" s="842" t="s">
        <v>580</v>
      </c>
      <c r="E149" s="246"/>
      <c r="F149" s="246"/>
      <c r="G149" s="246"/>
      <c r="H149" s="246"/>
      <c r="I149" s="246"/>
      <c r="J149" s="246"/>
      <c r="K149" s="228">
        <f>SUM(E149:J149)</f>
        <v>0</v>
      </c>
    </row>
    <row r="150" spans="2:11" ht="12.75" customHeight="1" x14ac:dyDescent="0.2">
      <c r="B150" s="25" t="s">
        <v>465</v>
      </c>
      <c r="C150" s="225"/>
      <c r="D150" s="237" t="s">
        <v>447</v>
      </c>
      <c r="E150" s="246"/>
      <c r="F150" s="246"/>
      <c r="G150" s="246"/>
      <c r="H150" s="246"/>
      <c r="I150" s="246"/>
      <c r="J150" s="246"/>
      <c r="K150" s="228">
        <f>SUM(E150:J150)</f>
        <v>0</v>
      </c>
    </row>
    <row r="151" spans="2:11" ht="12.75" customHeight="1" x14ac:dyDescent="0.2">
      <c r="B151" s="230" t="s">
        <v>466</v>
      </c>
      <c r="C151" s="231"/>
      <c r="D151" s="11" t="s">
        <v>267</v>
      </c>
      <c r="E151" s="233">
        <f t="shared" ref="E151:K151" si="39">SUM(E152:E156)</f>
        <v>0</v>
      </c>
      <c r="F151" s="233">
        <f t="shared" si="39"/>
        <v>0</v>
      </c>
      <c r="G151" s="233">
        <f t="shared" si="39"/>
        <v>0</v>
      </c>
      <c r="H151" s="233">
        <f t="shared" si="39"/>
        <v>0</v>
      </c>
      <c r="I151" s="233">
        <f t="shared" si="39"/>
        <v>0</v>
      </c>
      <c r="J151" s="233">
        <f t="shared" si="39"/>
        <v>0</v>
      </c>
      <c r="K151" s="229">
        <f t="shared" si="39"/>
        <v>0</v>
      </c>
    </row>
    <row r="152" spans="2:11" ht="12.75" customHeight="1" x14ac:dyDescent="0.2">
      <c r="B152" s="230" t="s">
        <v>467</v>
      </c>
      <c r="C152" s="234"/>
      <c r="D152" s="11" t="s">
        <v>268</v>
      </c>
      <c r="E152" s="246"/>
      <c r="F152" s="246"/>
      <c r="G152" s="246"/>
      <c r="H152" s="246"/>
      <c r="I152" s="246"/>
      <c r="J152" s="246"/>
      <c r="K152" s="229">
        <f t="shared" ref="K152:K158" si="40">SUM(E152:J152)</f>
        <v>0</v>
      </c>
    </row>
    <row r="153" spans="2:11" ht="12.75" customHeight="1" x14ac:dyDescent="0.2">
      <c r="B153" s="22" t="s">
        <v>468</v>
      </c>
      <c r="C153" s="234"/>
      <c r="D153" s="11" t="s">
        <v>269</v>
      </c>
      <c r="E153" s="246"/>
      <c r="F153" s="246"/>
      <c r="G153" s="246"/>
      <c r="H153" s="246"/>
      <c r="I153" s="246"/>
      <c r="J153" s="246"/>
      <c r="K153" s="229">
        <f t="shared" si="40"/>
        <v>0</v>
      </c>
    </row>
    <row r="154" spans="2:11" ht="12.75" customHeight="1" x14ac:dyDescent="0.2">
      <c r="B154" s="230" t="s">
        <v>469</v>
      </c>
      <c r="C154" s="234"/>
      <c r="D154" s="11" t="s">
        <v>270</v>
      </c>
      <c r="E154" s="246"/>
      <c r="F154" s="246"/>
      <c r="G154" s="246"/>
      <c r="H154" s="246"/>
      <c r="I154" s="246"/>
      <c r="J154" s="246"/>
      <c r="K154" s="229">
        <f t="shared" si="40"/>
        <v>0</v>
      </c>
    </row>
    <row r="155" spans="2:11" ht="12.75" customHeight="1" x14ac:dyDescent="0.2">
      <c r="B155" s="22" t="s">
        <v>470</v>
      </c>
      <c r="C155" s="234"/>
      <c r="D155" s="11" t="s">
        <v>271</v>
      </c>
      <c r="E155" s="246"/>
      <c r="F155" s="246"/>
      <c r="G155" s="246"/>
      <c r="H155" s="246"/>
      <c r="I155" s="246"/>
      <c r="J155" s="246"/>
      <c r="K155" s="229">
        <f t="shared" si="40"/>
        <v>0</v>
      </c>
    </row>
    <row r="156" spans="2:11" ht="12.75" customHeight="1" x14ac:dyDescent="0.2">
      <c r="B156" s="230" t="s">
        <v>471</v>
      </c>
      <c r="C156" s="234"/>
      <c r="D156" s="80" t="s">
        <v>272</v>
      </c>
      <c r="E156" s="246"/>
      <c r="F156" s="246"/>
      <c r="G156" s="246"/>
      <c r="H156" s="246"/>
      <c r="I156" s="246"/>
      <c r="J156" s="246"/>
      <c r="K156" s="229">
        <f t="shared" si="40"/>
        <v>0</v>
      </c>
    </row>
    <row r="157" spans="2:11" ht="12.75" customHeight="1" x14ac:dyDescent="0.2">
      <c r="B157" s="22" t="s">
        <v>472</v>
      </c>
      <c r="C157" s="234"/>
      <c r="D157" s="80" t="s">
        <v>273</v>
      </c>
      <c r="E157" s="246"/>
      <c r="F157" s="246"/>
      <c r="G157" s="246"/>
      <c r="H157" s="246"/>
      <c r="I157" s="246"/>
      <c r="J157" s="246"/>
      <c r="K157" s="229">
        <f t="shared" si="40"/>
        <v>0</v>
      </c>
    </row>
    <row r="158" spans="2:11" ht="12.75" customHeight="1" x14ac:dyDescent="0.2">
      <c r="B158" s="22" t="s">
        <v>473</v>
      </c>
      <c r="C158" s="234"/>
      <c r="D158" s="240" t="s">
        <v>183</v>
      </c>
      <c r="E158" s="247"/>
      <c r="F158" s="247"/>
      <c r="G158" s="247"/>
      <c r="H158" s="247"/>
      <c r="I158" s="247"/>
      <c r="J158" s="247"/>
      <c r="K158" s="236">
        <f t="shared" si="40"/>
        <v>0</v>
      </c>
    </row>
    <row r="159" spans="2:11" ht="12.75" customHeight="1" x14ac:dyDescent="0.2">
      <c r="B159" s="230" t="s">
        <v>59</v>
      </c>
      <c r="C159" s="231">
        <v>514</v>
      </c>
      <c r="D159" s="870" t="s">
        <v>625</v>
      </c>
      <c r="E159" s="192"/>
      <c r="F159" s="247"/>
      <c r="G159" s="246"/>
      <c r="H159" s="247"/>
      <c r="I159" s="246"/>
      <c r="J159" s="247"/>
      <c r="K159" s="229">
        <f>SUM(E159:J159)</f>
        <v>0</v>
      </c>
    </row>
    <row r="160" spans="2:11" ht="12.75" customHeight="1" x14ac:dyDescent="0.2">
      <c r="B160" s="238" t="s">
        <v>627</v>
      </c>
      <c r="C160" s="239">
        <v>515</v>
      </c>
      <c r="D160" s="871" t="s">
        <v>626</v>
      </c>
      <c r="E160" s="249"/>
      <c r="F160" s="247"/>
      <c r="G160" s="249"/>
      <c r="H160" s="247"/>
      <c r="I160" s="249"/>
      <c r="J160" s="247"/>
      <c r="K160" s="241">
        <f>SUM(E160:J160)</f>
        <v>0</v>
      </c>
    </row>
    <row r="161" spans="2:11" ht="12.75" customHeight="1" x14ac:dyDescent="0.2">
      <c r="B161" s="23" t="s">
        <v>88</v>
      </c>
      <c r="C161" s="92">
        <v>52</v>
      </c>
      <c r="D161" s="10" t="s">
        <v>31</v>
      </c>
      <c r="E161" s="223">
        <f>SUM(E162:E169)</f>
        <v>0</v>
      </c>
      <c r="F161" s="223">
        <f t="shared" ref="F161:K161" si="41">SUM(F162:F169)</f>
        <v>0</v>
      </c>
      <c r="G161" s="223">
        <f t="shared" si="41"/>
        <v>0</v>
      </c>
      <c r="H161" s="223">
        <f t="shared" si="41"/>
        <v>0</v>
      </c>
      <c r="I161" s="223">
        <f t="shared" si="41"/>
        <v>0</v>
      </c>
      <c r="J161" s="223">
        <f t="shared" si="41"/>
        <v>0</v>
      </c>
      <c r="K161" s="224">
        <f t="shared" si="41"/>
        <v>0</v>
      </c>
    </row>
    <row r="162" spans="2:11" ht="12.75" customHeight="1" x14ac:dyDescent="0.2">
      <c r="B162" s="25" t="s">
        <v>53</v>
      </c>
      <c r="C162" s="225">
        <v>520</v>
      </c>
      <c r="D162" s="226" t="s">
        <v>81</v>
      </c>
      <c r="E162" s="246"/>
      <c r="F162" s="246"/>
      <c r="G162" s="246"/>
      <c r="H162" s="246"/>
      <c r="I162" s="246"/>
      <c r="J162" s="246"/>
      <c r="K162" s="228">
        <f t="shared" ref="K162:K168" si="42">SUM(E162:J162)</f>
        <v>0</v>
      </c>
    </row>
    <row r="163" spans="2:11" ht="12.75" customHeight="1" x14ac:dyDescent="0.2">
      <c r="B163" s="230" t="s">
        <v>54</v>
      </c>
      <c r="C163" s="231">
        <v>521</v>
      </c>
      <c r="D163" s="232" t="s">
        <v>82</v>
      </c>
      <c r="E163" s="246"/>
      <c r="F163" s="246"/>
      <c r="G163" s="246"/>
      <c r="H163" s="246"/>
      <c r="I163" s="246"/>
      <c r="J163" s="246"/>
      <c r="K163" s="229">
        <f t="shared" si="42"/>
        <v>0</v>
      </c>
    </row>
    <row r="164" spans="2:11" ht="12.75" customHeight="1" x14ac:dyDescent="0.2">
      <c r="B164" s="230" t="s">
        <v>52</v>
      </c>
      <c r="C164" s="231">
        <v>522</v>
      </c>
      <c r="D164" s="232" t="s">
        <v>83</v>
      </c>
      <c r="E164" s="246"/>
      <c r="F164" s="246"/>
      <c r="G164" s="246"/>
      <c r="H164" s="246"/>
      <c r="I164" s="246"/>
      <c r="J164" s="246"/>
      <c r="K164" s="229">
        <f t="shared" si="42"/>
        <v>0</v>
      </c>
    </row>
    <row r="165" spans="2:11" ht="12.75" customHeight="1" x14ac:dyDescent="0.2">
      <c r="B165" s="230" t="s">
        <v>55</v>
      </c>
      <c r="C165" s="231">
        <v>523</v>
      </c>
      <c r="D165" s="232" t="s">
        <v>84</v>
      </c>
      <c r="E165" s="246"/>
      <c r="F165" s="246"/>
      <c r="G165" s="246"/>
      <c r="H165" s="246"/>
      <c r="I165" s="246"/>
      <c r="J165" s="246"/>
      <c r="K165" s="229">
        <f t="shared" si="42"/>
        <v>0</v>
      </c>
    </row>
    <row r="166" spans="2:11" ht="12.75" customHeight="1" x14ac:dyDescent="0.2">
      <c r="B166" s="230" t="s">
        <v>56</v>
      </c>
      <c r="C166" s="231">
        <v>524</v>
      </c>
      <c r="D166" s="232" t="s">
        <v>85</v>
      </c>
      <c r="E166" s="246"/>
      <c r="F166" s="246"/>
      <c r="G166" s="246"/>
      <c r="H166" s="246"/>
      <c r="I166" s="246"/>
      <c r="J166" s="246"/>
      <c r="K166" s="229">
        <f t="shared" si="42"/>
        <v>0</v>
      </c>
    </row>
    <row r="167" spans="2:11" ht="12.75" customHeight="1" x14ac:dyDescent="0.2">
      <c r="B167" s="230" t="s">
        <v>61</v>
      </c>
      <c r="C167" s="231">
        <v>525</v>
      </c>
      <c r="D167" s="232" t="s">
        <v>86</v>
      </c>
      <c r="E167" s="246"/>
      <c r="F167" s="246"/>
      <c r="G167" s="246"/>
      <c r="H167" s="246"/>
      <c r="I167" s="246"/>
      <c r="J167" s="246"/>
      <c r="K167" s="229">
        <f t="shared" si="42"/>
        <v>0</v>
      </c>
    </row>
    <row r="168" spans="2:11" ht="12.75" customHeight="1" x14ac:dyDescent="0.2">
      <c r="B168" s="230" t="s">
        <v>62</v>
      </c>
      <c r="C168" s="231">
        <v>526</v>
      </c>
      <c r="D168" s="232" t="s">
        <v>117</v>
      </c>
      <c r="E168" s="246"/>
      <c r="F168" s="246"/>
      <c r="G168" s="246"/>
      <c r="H168" s="246"/>
      <c r="I168" s="246"/>
      <c r="J168" s="246"/>
      <c r="K168" s="229">
        <f t="shared" si="42"/>
        <v>0</v>
      </c>
    </row>
    <row r="169" spans="2:11" ht="12.75" customHeight="1" x14ac:dyDescent="0.2">
      <c r="B169" s="230" t="s">
        <v>63</v>
      </c>
      <c r="C169" s="231">
        <v>529</v>
      </c>
      <c r="D169" s="232" t="s">
        <v>87</v>
      </c>
      <c r="E169" s="233">
        <f>SUM(E170:E179)</f>
        <v>0</v>
      </c>
      <c r="F169" s="233">
        <f t="shared" ref="F169:K169" si="43">SUM(F170:F179)</f>
        <v>0</v>
      </c>
      <c r="G169" s="233">
        <f t="shared" si="43"/>
        <v>0</v>
      </c>
      <c r="H169" s="233">
        <f t="shared" si="43"/>
        <v>0</v>
      </c>
      <c r="I169" s="233">
        <f t="shared" si="43"/>
        <v>0</v>
      </c>
      <c r="J169" s="233">
        <f t="shared" si="43"/>
        <v>0</v>
      </c>
      <c r="K169" s="229">
        <f t="shared" si="43"/>
        <v>0</v>
      </c>
    </row>
    <row r="170" spans="2:11" ht="12.75" customHeight="1" x14ac:dyDescent="0.2">
      <c r="B170" s="230" t="s">
        <v>474</v>
      </c>
      <c r="C170" s="231"/>
      <c r="D170" s="232" t="s">
        <v>274</v>
      </c>
      <c r="E170" s="246"/>
      <c r="F170" s="246"/>
      <c r="G170" s="246"/>
      <c r="H170" s="246"/>
      <c r="I170" s="246"/>
      <c r="J170" s="246"/>
      <c r="K170" s="229">
        <f t="shared" ref="K170:K179" si="44">SUM(E170:J170)</f>
        <v>0</v>
      </c>
    </row>
    <row r="171" spans="2:11" ht="12.75" customHeight="1" x14ac:dyDescent="0.2">
      <c r="B171" s="230" t="s">
        <v>475</v>
      </c>
      <c r="C171" s="231"/>
      <c r="D171" s="232" t="s">
        <v>275</v>
      </c>
      <c r="E171" s="246"/>
      <c r="F171" s="246"/>
      <c r="G171" s="246"/>
      <c r="H171" s="246"/>
      <c r="I171" s="246"/>
      <c r="J171" s="246"/>
      <c r="K171" s="229">
        <f t="shared" si="44"/>
        <v>0</v>
      </c>
    </row>
    <row r="172" spans="2:11" ht="12.75" customHeight="1" x14ac:dyDescent="0.2">
      <c r="B172" s="230" t="s">
        <v>476</v>
      </c>
      <c r="C172" s="231"/>
      <c r="D172" s="232" t="s">
        <v>276</v>
      </c>
      <c r="E172" s="246"/>
      <c r="F172" s="246"/>
      <c r="G172" s="246"/>
      <c r="H172" s="246"/>
      <c r="I172" s="246"/>
      <c r="J172" s="246"/>
      <c r="K172" s="229">
        <f t="shared" si="44"/>
        <v>0</v>
      </c>
    </row>
    <row r="173" spans="2:11" ht="12.75" customHeight="1" x14ac:dyDescent="0.2">
      <c r="B173" s="230" t="s">
        <v>477</v>
      </c>
      <c r="C173" s="231"/>
      <c r="D173" s="232" t="s">
        <v>277</v>
      </c>
      <c r="E173" s="246"/>
      <c r="F173" s="246"/>
      <c r="G173" s="246"/>
      <c r="H173" s="246"/>
      <c r="I173" s="246"/>
      <c r="J173" s="246"/>
      <c r="K173" s="229">
        <f t="shared" si="44"/>
        <v>0</v>
      </c>
    </row>
    <row r="174" spans="2:11" ht="12.75" customHeight="1" x14ac:dyDescent="0.2">
      <c r="B174" s="230" t="s">
        <v>478</v>
      </c>
      <c r="C174" s="231"/>
      <c r="D174" s="232" t="s">
        <v>278</v>
      </c>
      <c r="E174" s="246"/>
      <c r="F174" s="246"/>
      <c r="G174" s="246"/>
      <c r="H174" s="246"/>
      <c r="I174" s="246"/>
      <c r="J174" s="246"/>
      <c r="K174" s="229">
        <f t="shared" si="44"/>
        <v>0</v>
      </c>
    </row>
    <row r="175" spans="2:11" ht="12.75" customHeight="1" x14ac:dyDescent="0.2">
      <c r="B175" s="230" t="s">
        <v>479</v>
      </c>
      <c r="C175" s="231"/>
      <c r="D175" s="232" t="s">
        <v>279</v>
      </c>
      <c r="E175" s="246"/>
      <c r="F175" s="246"/>
      <c r="G175" s="246"/>
      <c r="H175" s="246"/>
      <c r="I175" s="246"/>
      <c r="J175" s="246"/>
      <c r="K175" s="229">
        <f t="shared" si="44"/>
        <v>0</v>
      </c>
    </row>
    <row r="176" spans="2:11" ht="12.75" customHeight="1" x14ac:dyDescent="0.2">
      <c r="B176" s="230" t="s">
        <v>480</v>
      </c>
      <c r="C176" s="231"/>
      <c r="D176" s="232" t="s">
        <v>280</v>
      </c>
      <c r="E176" s="246"/>
      <c r="F176" s="246"/>
      <c r="G176" s="246"/>
      <c r="H176" s="246"/>
      <c r="I176" s="246"/>
      <c r="J176" s="246"/>
      <c r="K176" s="229">
        <f t="shared" si="44"/>
        <v>0</v>
      </c>
    </row>
    <row r="177" spans="2:11" ht="12.75" customHeight="1" x14ac:dyDescent="0.2">
      <c r="B177" s="230" t="s">
        <v>481</v>
      </c>
      <c r="C177" s="231"/>
      <c r="D177" s="232" t="s">
        <v>281</v>
      </c>
      <c r="E177" s="246"/>
      <c r="F177" s="246"/>
      <c r="G177" s="246"/>
      <c r="H177" s="246"/>
      <c r="I177" s="246"/>
      <c r="J177" s="246"/>
      <c r="K177" s="229">
        <f t="shared" si="44"/>
        <v>0</v>
      </c>
    </row>
    <row r="178" spans="2:11" ht="12.75" customHeight="1" x14ac:dyDescent="0.2">
      <c r="B178" s="230" t="s">
        <v>482</v>
      </c>
      <c r="C178" s="231"/>
      <c r="D178" s="232" t="s">
        <v>282</v>
      </c>
      <c r="E178" s="246"/>
      <c r="F178" s="246"/>
      <c r="G178" s="246"/>
      <c r="H178" s="246"/>
      <c r="I178" s="246"/>
      <c r="J178" s="246"/>
      <c r="K178" s="229">
        <f t="shared" si="44"/>
        <v>0</v>
      </c>
    </row>
    <row r="179" spans="2:11" ht="12.75" customHeight="1" x14ac:dyDescent="0.2">
      <c r="B179" s="230" t="s">
        <v>483</v>
      </c>
      <c r="C179" s="239"/>
      <c r="D179" s="242" t="s">
        <v>283</v>
      </c>
      <c r="E179" s="246"/>
      <c r="F179" s="246"/>
      <c r="G179" s="246"/>
      <c r="H179" s="246"/>
      <c r="I179" s="246"/>
      <c r="J179" s="246"/>
      <c r="K179" s="229">
        <f t="shared" si="44"/>
        <v>0</v>
      </c>
    </row>
    <row r="180" spans="2:11" ht="12.75" customHeight="1" x14ac:dyDescent="0.2">
      <c r="B180" s="23" t="s">
        <v>208</v>
      </c>
      <c r="C180" s="92">
        <v>53</v>
      </c>
      <c r="D180" s="10" t="s">
        <v>32</v>
      </c>
      <c r="E180" s="223">
        <f>+E181+E182+E185+E186+E187+E188+E189+E190+E191</f>
        <v>0</v>
      </c>
      <c r="F180" s="223">
        <f t="shared" ref="F180:K180" si="45">+F181+F182+F185+F186+F187+F188+F189+F190+F191</f>
        <v>0</v>
      </c>
      <c r="G180" s="223">
        <f t="shared" si="45"/>
        <v>0</v>
      </c>
      <c r="H180" s="223">
        <f t="shared" si="45"/>
        <v>0</v>
      </c>
      <c r="I180" s="223">
        <f t="shared" si="45"/>
        <v>0</v>
      </c>
      <c r="J180" s="223">
        <f t="shared" si="45"/>
        <v>0</v>
      </c>
      <c r="K180" s="224">
        <f t="shared" si="45"/>
        <v>0</v>
      </c>
    </row>
    <row r="181" spans="2:11" ht="12.75" customHeight="1" x14ac:dyDescent="0.2">
      <c r="B181" s="25" t="s">
        <v>138</v>
      </c>
      <c r="C181" s="225">
        <v>530</v>
      </c>
      <c r="D181" s="226" t="s">
        <v>89</v>
      </c>
      <c r="E181" s="246"/>
      <c r="F181" s="246"/>
      <c r="G181" s="246"/>
      <c r="H181" s="246"/>
      <c r="I181" s="246"/>
      <c r="J181" s="246"/>
      <c r="K181" s="228">
        <f>SUM(E181:J181)</f>
        <v>0</v>
      </c>
    </row>
    <row r="182" spans="2:11" ht="12.75" customHeight="1" x14ac:dyDescent="0.2">
      <c r="B182" s="230" t="s">
        <v>139</v>
      </c>
      <c r="C182" s="231">
        <v>531</v>
      </c>
      <c r="D182" s="232" t="s">
        <v>34</v>
      </c>
      <c r="E182" s="233">
        <f>SUM(E183:E184)</f>
        <v>0</v>
      </c>
      <c r="F182" s="233">
        <f t="shared" ref="F182:K182" si="46">SUM(F183:F184)</f>
        <v>0</v>
      </c>
      <c r="G182" s="233">
        <f t="shared" si="46"/>
        <v>0</v>
      </c>
      <c r="H182" s="233">
        <f t="shared" si="46"/>
        <v>0</v>
      </c>
      <c r="I182" s="233">
        <f t="shared" si="46"/>
        <v>0</v>
      </c>
      <c r="J182" s="233">
        <f t="shared" si="46"/>
        <v>0</v>
      </c>
      <c r="K182" s="229">
        <f t="shared" si="46"/>
        <v>0</v>
      </c>
    </row>
    <row r="183" spans="2:11" ht="12.75" customHeight="1" x14ac:dyDescent="0.2">
      <c r="B183" s="230" t="s">
        <v>484</v>
      </c>
      <c r="C183" s="231"/>
      <c r="D183" s="232" t="s">
        <v>284</v>
      </c>
      <c r="E183" s="246"/>
      <c r="F183" s="246"/>
      <c r="G183" s="246"/>
      <c r="H183" s="246"/>
      <c r="I183" s="246"/>
      <c r="J183" s="246"/>
      <c r="K183" s="229">
        <f t="shared" ref="K183:K190" si="47">SUM(E183:J183)</f>
        <v>0</v>
      </c>
    </row>
    <row r="184" spans="2:11" ht="12.75" customHeight="1" x14ac:dyDescent="0.2">
      <c r="B184" s="230" t="s">
        <v>485</v>
      </c>
      <c r="C184" s="231"/>
      <c r="D184" s="232" t="s">
        <v>285</v>
      </c>
      <c r="E184" s="246"/>
      <c r="F184" s="246"/>
      <c r="G184" s="246"/>
      <c r="H184" s="246"/>
      <c r="I184" s="246"/>
      <c r="J184" s="246"/>
      <c r="K184" s="229">
        <f t="shared" si="47"/>
        <v>0</v>
      </c>
    </row>
    <row r="185" spans="2:11" ht="12.75" customHeight="1" x14ac:dyDescent="0.2">
      <c r="B185" s="230" t="s">
        <v>360</v>
      </c>
      <c r="C185" s="231">
        <v>532</v>
      </c>
      <c r="D185" s="232" t="s">
        <v>33</v>
      </c>
      <c r="E185" s="246"/>
      <c r="F185" s="246"/>
      <c r="G185" s="246"/>
      <c r="H185" s="246"/>
      <c r="I185" s="246"/>
      <c r="J185" s="246"/>
      <c r="K185" s="229">
        <f t="shared" si="47"/>
        <v>0</v>
      </c>
    </row>
    <row r="186" spans="2:11" ht="12.75" customHeight="1" x14ac:dyDescent="0.2">
      <c r="B186" s="230" t="s">
        <v>361</v>
      </c>
      <c r="C186" s="231">
        <v>533</v>
      </c>
      <c r="D186" s="232" t="s">
        <v>35</v>
      </c>
      <c r="E186" s="246"/>
      <c r="F186" s="246"/>
      <c r="G186" s="246"/>
      <c r="H186" s="246"/>
      <c r="I186" s="246"/>
      <c r="J186" s="246"/>
      <c r="K186" s="229">
        <f t="shared" si="47"/>
        <v>0</v>
      </c>
    </row>
    <row r="187" spans="2:11" ht="12.75" customHeight="1" x14ac:dyDescent="0.2">
      <c r="B187" s="230" t="s">
        <v>362</v>
      </c>
      <c r="C187" s="231">
        <v>534</v>
      </c>
      <c r="D187" s="232" t="s">
        <v>286</v>
      </c>
      <c r="E187" s="246"/>
      <c r="F187" s="246"/>
      <c r="G187" s="246"/>
      <c r="H187" s="246"/>
      <c r="I187" s="246"/>
      <c r="J187" s="246"/>
      <c r="K187" s="229">
        <f t="shared" si="47"/>
        <v>0</v>
      </c>
    </row>
    <row r="188" spans="2:11" ht="12.75" customHeight="1" x14ac:dyDescent="0.2">
      <c r="B188" s="230" t="s">
        <v>363</v>
      </c>
      <c r="C188" s="231">
        <v>535</v>
      </c>
      <c r="D188" s="232" t="s">
        <v>36</v>
      </c>
      <c r="E188" s="246"/>
      <c r="F188" s="246"/>
      <c r="G188" s="246"/>
      <c r="H188" s="246"/>
      <c r="I188" s="246"/>
      <c r="J188" s="246"/>
      <c r="K188" s="229">
        <f t="shared" si="47"/>
        <v>0</v>
      </c>
    </row>
    <row r="189" spans="2:11" ht="12.75" customHeight="1" x14ac:dyDescent="0.2">
      <c r="B189" s="230" t="s">
        <v>364</v>
      </c>
      <c r="C189" s="231">
        <v>536</v>
      </c>
      <c r="D189" s="232" t="s">
        <v>90</v>
      </c>
      <c r="E189" s="246"/>
      <c r="F189" s="246"/>
      <c r="G189" s="246"/>
      <c r="H189" s="246"/>
      <c r="I189" s="246"/>
      <c r="J189" s="246"/>
      <c r="K189" s="229">
        <f t="shared" si="47"/>
        <v>0</v>
      </c>
    </row>
    <row r="190" spans="2:11" ht="12.75" customHeight="1" x14ac:dyDescent="0.2">
      <c r="B190" s="230" t="s">
        <v>365</v>
      </c>
      <c r="C190" s="231">
        <v>537</v>
      </c>
      <c r="D190" s="80" t="s">
        <v>315</v>
      </c>
      <c r="E190" s="246"/>
      <c r="F190" s="246"/>
      <c r="G190" s="246"/>
      <c r="H190" s="246"/>
      <c r="I190" s="246"/>
      <c r="J190" s="246"/>
      <c r="K190" s="229">
        <f t="shared" si="47"/>
        <v>0</v>
      </c>
    </row>
    <row r="191" spans="2:11" ht="12.75" customHeight="1" x14ac:dyDescent="0.2">
      <c r="B191" s="230" t="s">
        <v>486</v>
      </c>
      <c r="C191" s="231">
        <v>539</v>
      </c>
      <c r="D191" s="232" t="s">
        <v>91</v>
      </c>
      <c r="E191" s="233">
        <f t="shared" ref="E191:K191" si="48">SUM(E192:E199)</f>
        <v>0</v>
      </c>
      <c r="F191" s="233">
        <f t="shared" si="48"/>
        <v>0</v>
      </c>
      <c r="G191" s="233">
        <f t="shared" si="48"/>
        <v>0</v>
      </c>
      <c r="H191" s="233">
        <f t="shared" si="48"/>
        <v>0</v>
      </c>
      <c r="I191" s="233">
        <f t="shared" si="48"/>
        <v>0</v>
      </c>
      <c r="J191" s="233">
        <f t="shared" si="48"/>
        <v>0</v>
      </c>
      <c r="K191" s="229">
        <f t="shared" si="48"/>
        <v>0</v>
      </c>
    </row>
    <row r="192" spans="2:11" ht="12.75" customHeight="1" x14ac:dyDescent="0.2">
      <c r="B192" s="230" t="s">
        <v>487</v>
      </c>
      <c r="C192" s="231"/>
      <c r="D192" s="232" t="s">
        <v>287</v>
      </c>
      <c r="E192" s="246"/>
      <c r="F192" s="246"/>
      <c r="G192" s="246"/>
      <c r="H192" s="246"/>
      <c r="I192" s="246"/>
      <c r="J192" s="246"/>
      <c r="K192" s="229">
        <f t="shared" ref="K192:K199" si="49">SUM(E192:J192)</f>
        <v>0</v>
      </c>
    </row>
    <row r="193" spans="2:11" ht="12.75" customHeight="1" x14ac:dyDescent="0.2">
      <c r="B193" s="230" t="s">
        <v>488</v>
      </c>
      <c r="C193" s="231"/>
      <c r="D193" s="232" t="s">
        <v>288</v>
      </c>
      <c r="E193" s="246"/>
      <c r="F193" s="246"/>
      <c r="G193" s="246"/>
      <c r="H193" s="246"/>
      <c r="I193" s="246"/>
      <c r="J193" s="246"/>
      <c r="K193" s="229">
        <f t="shared" si="49"/>
        <v>0</v>
      </c>
    </row>
    <row r="194" spans="2:11" ht="12.75" customHeight="1" x14ac:dyDescent="0.2">
      <c r="B194" s="230" t="s">
        <v>489</v>
      </c>
      <c r="C194" s="231"/>
      <c r="D194" s="232" t="s">
        <v>289</v>
      </c>
      <c r="E194" s="246"/>
      <c r="F194" s="246"/>
      <c r="G194" s="246"/>
      <c r="H194" s="246"/>
      <c r="I194" s="246"/>
      <c r="J194" s="246"/>
      <c r="K194" s="229">
        <f t="shared" si="49"/>
        <v>0</v>
      </c>
    </row>
    <row r="195" spans="2:11" ht="12.75" customHeight="1" x14ac:dyDescent="0.2">
      <c r="B195" s="230" t="s">
        <v>490</v>
      </c>
      <c r="C195" s="231"/>
      <c r="D195" s="232" t="s">
        <v>32</v>
      </c>
      <c r="E195" s="246"/>
      <c r="F195" s="246"/>
      <c r="G195" s="246"/>
      <c r="H195" s="246"/>
      <c r="I195" s="246"/>
      <c r="J195" s="246"/>
      <c r="K195" s="229">
        <f t="shared" si="49"/>
        <v>0</v>
      </c>
    </row>
    <row r="196" spans="2:11" ht="12.75" customHeight="1" x14ac:dyDescent="0.2">
      <c r="B196" s="230" t="s">
        <v>491</v>
      </c>
      <c r="C196" s="231"/>
      <c r="D196" s="232" t="s">
        <v>290</v>
      </c>
      <c r="E196" s="246"/>
      <c r="F196" s="246"/>
      <c r="G196" s="246"/>
      <c r="H196" s="246"/>
      <c r="I196" s="246"/>
      <c r="J196" s="246"/>
      <c r="K196" s="229">
        <f t="shared" si="49"/>
        <v>0</v>
      </c>
    </row>
    <row r="197" spans="2:11" ht="12.75" customHeight="1" x14ac:dyDescent="0.2">
      <c r="B197" s="230" t="s">
        <v>492</v>
      </c>
      <c r="C197" s="231"/>
      <c r="D197" s="232" t="s">
        <v>95</v>
      </c>
      <c r="E197" s="246"/>
      <c r="F197" s="246"/>
      <c r="G197" s="246"/>
      <c r="H197" s="246"/>
      <c r="I197" s="246"/>
      <c r="J197" s="246"/>
      <c r="K197" s="229">
        <f t="shared" si="49"/>
        <v>0</v>
      </c>
    </row>
    <row r="198" spans="2:11" ht="12.75" customHeight="1" x14ac:dyDescent="0.2">
      <c r="B198" s="230" t="s">
        <v>493</v>
      </c>
      <c r="C198" s="231"/>
      <c r="D198" s="232" t="s">
        <v>496</v>
      </c>
      <c r="E198" s="246"/>
      <c r="F198" s="246"/>
      <c r="G198" s="246"/>
      <c r="H198" s="246"/>
      <c r="I198" s="246"/>
      <c r="J198" s="246"/>
      <c r="K198" s="229">
        <f t="shared" si="49"/>
        <v>0</v>
      </c>
    </row>
    <row r="199" spans="2:11" ht="12.75" customHeight="1" x14ac:dyDescent="0.2">
      <c r="B199" s="230" t="s">
        <v>495</v>
      </c>
      <c r="C199" s="234"/>
      <c r="D199" s="235" t="s">
        <v>291</v>
      </c>
      <c r="E199" s="246"/>
      <c r="F199" s="246"/>
      <c r="G199" s="246"/>
      <c r="H199" s="246"/>
      <c r="I199" s="246"/>
      <c r="J199" s="246"/>
      <c r="K199" s="236">
        <f t="shared" si="49"/>
        <v>0</v>
      </c>
    </row>
    <row r="200" spans="2:11" ht="12.75" customHeight="1" x14ac:dyDescent="0.2">
      <c r="B200" s="23" t="s">
        <v>248</v>
      </c>
      <c r="C200" s="92">
        <v>55</v>
      </c>
      <c r="D200" s="10" t="s">
        <v>37</v>
      </c>
      <c r="E200" s="223">
        <f>+E201+E207+E208+E213+E214+E215+E223+E224</f>
        <v>0</v>
      </c>
      <c r="F200" s="223">
        <f t="shared" ref="F200:K200" si="50">+F201+F207+F208+F213+F214+F215+F223+F224</f>
        <v>0</v>
      </c>
      <c r="G200" s="223">
        <f t="shared" si="50"/>
        <v>0</v>
      </c>
      <c r="H200" s="223">
        <f t="shared" si="50"/>
        <v>0</v>
      </c>
      <c r="I200" s="223">
        <f t="shared" si="50"/>
        <v>0</v>
      </c>
      <c r="J200" s="223">
        <f t="shared" si="50"/>
        <v>0</v>
      </c>
      <c r="K200" s="224">
        <f t="shared" si="50"/>
        <v>0</v>
      </c>
    </row>
    <row r="201" spans="2:11" ht="12.75" customHeight="1" x14ac:dyDescent="0.2">
      <c r="B201" s="25" t="s">
        <v>494</v>
      </c>
      <c r="C201" s="225">
        <v>550</v>
      </c>
      <c r="D201" s="226" t="s">
        <v>38</v>
      </c>
      <c r="E201" s="227">
        <f>SUM(E202:E206)</f>
        <v>0</v>
      </c>
      <c r="F201" s="227">
        <f t="shared" ref="F201:K201" si="51">SUM(F202:F206)</f>
        <v>0</v>
      </c>
      <c r="G201" s="227">
        <f t="shared" si="51"/>
        <v>0</v>
      </c>
      <c r="H201" s="227">
        <f t="shared" si="51"/>
        <v>0</v>
      </c>
      <c r="I201" s="227">
        <f t="shared" si="51"/>
        <v>0</v>
      </c>
      <c r="J201" s="227">
        <f t="shared" si="51"/>
        <v>0</v>
      </c>
      <c r="K201" s="228">
        <f t="shared" si="51"/>
        <v>0</v>
      </c>
    </row>
    <row r="202" spans="2:11" ht="12.75" customHeight="1" x14ac:dyDescent="0.2">
      <c r="B202" s="25" t="s">
        <v>497</v>
      </c>
      <c r="C202" s="225"/>
      <c r="D202" s="226" t="s">
        <v>292</v>
      </c>
      <c r="E202" s="248"/>
      <c r="F202" s="248"/>
      <c r="G202" s="248"/>
      <c r="H202" s="248"/>
      <c r="I202" s="248"/>
      <c r="J202" s="248"/>
      <c r="K202" s="228">
        <f t="shared" ref="K202:K207" si="52">SUM(E202:J202)</f>
        <v>0</v>
      </c>
    </row>
    <row r="203" spans="2:11" ht="12.75" customHeight="1" x14ac:dyDescent="0.2">
      <c r="B203" s="25" t="s">
        <v>498</v>
      </c>
      <c r="C203" s="225"/>
      <c r="D203" s="226" t="s">
        <v>293</v>
      </c>
      <c r="E203" s="248"/>
      <c r="F203" s="248"/>
      <c r="G203" s="248"/>
      <c r="H203" s="248"/>
      <c r="I203" s="248"/>
      <c r="J203" s="248"/>
      <c r="K203" s="228">
        <f t="shared" si="52"/>
        <v>0</v>
      </c>
    </row>
    <row r="204" spans="2:11" ht="12.75" customHeight="1" x14ac:dyDescent="0.2">
      <c r="B204" s="25" t="s">
        <v>499</v>
      </c>
      <c r="C204" s="225"/>
      <c r="D204" s="226" t="s">
        <v>294</v>
      </c>
      <c r="E204" s="248"/>
      <c r="F204" s="248"/>
      <c r="G204" s="248"/>
      <c r="H204" s="248"/>
      <c r="I204" s="248"/>
      <c r="J204" s="248"/>
      <c r="K204" s="228">
        <f t="shared" si="52"/>
        <v>0</v>
      </c>
    </row>
    <row r="205" spans="2:11" ht="12.75" customHeight="1" x14ac:dyDescent="0.2">
      <c r="B205" s="25" t="s">
        <v>500</v>
      </c>
      <c r="C205" s="225"/>
      <c r="D205" s="226" t="s">
        <v>584</v>
      </c>
      <c r="E205" s="248"/>
      <c r="F205" s="248"/>
      <c r="G205" s="248"/>
      <c r="H205" s="248"/>
      <c r="I205" s="248"/>
      <c r="J205" s="248"/>
      <c r="K205" s="228">
        <f t="shared" si="52"/>
        <v>0</v>
      </c>
    </row>
    <row r="206" spans="2:11" ht="12.75" customHeight="1" x14ac:dyDescent="0.2">
      <c r="B206" s="25" t="s">
        <v>583</v>
      </c>
      <c r="C206" s="225"/>
      <c r="D206" s="226" t="s">
        <v>295</v>
      </c>
      <c r="E206" s="248"/>
      <c r="F206" s="248"/>
      <c r="G206" s="248"/>
      <c r="H206" s="248"/>
      <c r="I206" s="248"/>
      <c r="J206" s="248"/>
      <c r="K206" s="228">
        <f t="shared" si="52"/>
        <v>0</v>
      </c>
    </row>
    <row r="207" spans="2:11" ht="12.75" customHeight="1" x14ac:dyDescent="0.2">
      <c r="B207" s="230" t="s">
        <v>501</v>
      </c>
      <c r="C207" s="231">
        <v>551</v>
      </c>
      <c r="D207" s="232" t="s">
        <v>39</v>
      </c>
      <c r="E207" s="248"/>
      <c r="F207" s="248"/>
      <c r="G207" s="248"/>
      <c r="H207" s="248"/>
      <c r="I207" s="248"/>
      <c r="J207" s="248"/>
      <c r="K207" s="229">
        <f t="shared" si="52"/>
        <v>0</v>
      </c>
    </row>
    <row r="208" spans="2:11" ht="12.75" customHeight="1" x14ac:dyDescent="0.2">
      <c r="B208" s="230" t="s">
        <v>502</v>
      </c>
      <c r="C208" s="231">
        <v>552</v>
      </c>
      <c r="D208" s="232" t="s">
        <v>40</v>
      </c>
      <c r="E208" s="233">
        <f>SUM(E209:E212)</f>
        <v>0</v>
      </c>
      <c r="F208" s="233">
        <f t="shared" ref="F208:K208" si="53">SUM(F209:F212)</f>
        <v>0</v>
      </c>
      <c r="G208" s="233">
        <f t="shared" si="53"/>
        <v>0</v>
      </c>
      <c r="H208" s="233">
        <f t="shared" si="53"/>
        <v>0</v>
      </c>
      <c r="I208" s="233">
        <f t="shared" si="53"/>
        <v>0</v>
      </c>
      <c r="J208" s="233">
        <f t="shared" si="53"/>
        <v>0</v>
      </c>
      <c r="K208" s="229">
        <f t="shared" si="53"/>
        <v>0</v>
      </c>
    </row>
    <row r="209" spans="2:11" ht="12.75" customHeight="1" x14ac:dyDescent="0.2">
      <c r="B209" s="230" t="s">
        <v>503</v>
      </c>
      <c r="C209" s="231"/>
      <c r="D209" s="232" t="s">
        <v>296</v>
      </c>
      <c r="E209" s="248"/>
      <c r="F209" s="248"/>
      <c r="G209" s="248"/>
      <c r="H209" s="248"/>
      <c r="I209" s="248"/>
      <c r="J209" s="248"/>
      <c r="K209" s="229">
        <f t="shared" ref="K209:K214" si="54">SUM(E209:J209)</f>
        <v>0</v>
      </c>
    </row>
    <row r="210" spans="2:11" ht="12.75" customHeight="1" x14ac:dyDescent="0.2">
      <c r="B210" s="230" t="s">
        <v>504</v>
      </c>
      <c r="C210" s="231"/>
      <c r="D210" s="232" t="s">
        <v>297</v>
      </c>
      <c r="E210" s="248"/>
      <c r="F210" s="248"/>
      <c r="G210" s="248"/>
      <c r="H210" s="248"/>
      <c r="I210" s="248"/>
      <c r="J210" s="248"/>
      <c r="K210" s="229">
        <f t="shared" si="54"/>
        <v>0</v>
      </c>
    </row>
    <row r="211" spans="2:11" ht="12.75" customHeight="1" x14ac:dyDescent="0.2">
      <c r="B211" s="230" t="s">
        <v>505</v>
      </c>
      <c r="C211" s="231"/>
      <c r="D211" s="232" t="s">
        <v>298</v>
      </c>
      <c r="E211" s="248"/>
      <c r="F211" s="248"/>
      <c r="G211" s="248"/>
      <c r="H211" s="248"/>
      <c r="I211" s="248"/>
      <c r="J211" s="248"/>
      <c r="K211" s="229">
        <f t="shared" si="54"/>
        <v>0</v>
      </c>
    </row>
    <row r="212" spans="2:11" ht="12.75" customHeight="1" x14ac:dyDescent="0.2">
      <c r="B212" s="230" t="s">
        <v>506</v>
      </c>
      <c r="C212" s="231"/>
      <c r="D212" s="232" t="s">
        <v>299</v>
      </c>
      <c r="E212" s="248"/>
      <c r="F212" s="248"/>
      <c r="G212" s="248"/>
      <c r="H212" s="248"/>
      <c r="I212" s="248"/>
      <c r="J212" s="248"/>
      <c r="K212" s="229">
        <f t="shared" si="54"/>
        <v>0</v>
      </c>
    </row>
    <row r="213" spans="2:11" ht="12.75" customHeight="1" x14ac:dyDescent="0.2">
      <c r="B213" s="230" t="s">
        <v>507</v>
      </c>
      <c r="C213" s="231">
        <v>553</v>
      </c>
      <c r="D213" s="232" t="s">
        <v>41</v>
      </c>
      <c r="E213" s="248"/>
      <c r="F213" s="248"/>
      <c r="G213" s="248"/>
      <c r="H213" s="248"/>
      <c r="I213" s="248"/>
      <c r="J213" s="248"/>
      <c r="K213" s="229">
        <f t="shared" si="54"/>
        <v>0</v>
      </c>
    </row>
    <row r="214" spans="2:11" ht="12.75" customHeight="1" x14ac:dyDescent="0.2">
      <c r="B214" s="230" t="s">
        <v>508</v>
      </c>
      <c r="C214" s="231">
        <v>554</v>
      </c>
      <c r="D214" s="232" t="s">
        <v>92</v>
      </c>
      <c r="E214" s="248"/>
      <c r="F214" s="248"/>
      <c r="G214" s="248"/>
      <c r="H214" s="248"/>
      <c r="I214" s="248"/>
      <c r="J214" s="248"/>
      <c r="K214" s="229">
        <f t="shared" si="54"/>
        <v>0</v>
      </c>
    </row>
    <row r="215" spans="2:11" ht="12.75" customHeight="1" x14ac:dyDescent="0.2">
      <c r="B215" s="230" t="s">
        <v>509</v>
      </c>
      <c r="C215" s="231">
        <v>555</v>
      </c>
      <c r="D215" s="232" t="s">
        <v>93</v>
      </c>
      <c r="E215" s="233">
        <f>SUM(E216:E222)</f>
        <v>0</v>
      </c>
      <c r="F215" s="233">
        <f t="shared" ref="F215:K215" si="55">SUM(F216:F222)</f>
        <v>0</v>
      </c>
      <c r="G215" s="233">
        <f t="shared" si="55"/>
        <v>0</v>
      </c>
      <c r="H215" s="233">
        <f t="shared" si="55"/>
        <v>0</v>
      </c>
      <c r="I215" s="233">
        <f t="shared" si="55"/>
        <v>0</v>
      </c>
      <c r="J215" s="233">
        <f t="shared" si="55"/>
        <v>0</v>
      </c>
      <c r="K215" s="229">
        <f t="shared" si="55"/>
        <v>0</v>
      </c>
    </row>
    <row r="216" spans="2:11" ht="12.75" customHeight="1" x14ac:dyDescent="0.2">
      <c r="B216" s="230" t="s">
        <v>510</v>
      </c>
      <c r="C216" s="243"/>
      <c r="D216" s="11" t="s">
        <v>118</v>
      </c>
      <c r="E216" s="248"/>
      <c r="F216" s="248"/>
      <c r="G216" s="248"/>
      <c r="H216" s="248"/>
      <c r="I216" s="248"/>
      <c r="J216" s="248"/>
      <c r="K216" s="229">
        <f t="shared" ref="K216:K223" si="56">SUM(E216:J216)</f>
        <v>0</v>
      </c>
    </row>
    <row r="217" spans="2:11" ht="12.75" customHeight="1" x14ac:dyDescent="0.2">
      <c r="B217" s="230" t="s">
        <v>511</v>
      </c>
      <c r="C217" s="243"/>
      <c r="D217" s="11" t="s">
        <v>300</v>
      </c>
      <c r="E217" s="248"/>
      <c r="F217" s="248"/>
      <c r="G217" s="248"/>
      <c r="H217" s="248"/>
      <c r="I217" s="248"/>
      <c r="J217" s="248"/>
      <c r="K217" s="229">
        <f t="shared" si="56"/>
        <v>0</v>
      </c>
    </row>
    <row r="218" spans="2:11" ht="12.75" customHeight="1" x14ac:dyDescent="0.2">
      <c r="B218" s="230" t="s">
        <v>512</v>
      </c>
      <c r="C218" s="243"/>
      <c r="D218" s="11" t="s">
        <v>301</v>
      </c>
      <c r="E218" s="248"/>
      <c r="F218" s="248"/>
      <c r="G218" s="248"/>
      <c r="H218" s="248"/>
      <c r="I218" s="248"/>
      <c r="J218" s="248"/>
      <c r="K218" s="229">
        <f t="shared" si="56"/>
        <v>0</v>
      </c>
    </row>
    <row r="219" spans="2:11" ht="12.75" customHeight="1" x14ac:dyDescent="0.2">
      <c r="B219" s="230" t="s">
        <v>513</v>
      </c>
      <c r="C219" s="243"/>
      <c r="D219" s="11" t="s">
        <v>302</v>
      </c>
      <c r="E219" s="248"/>
      <c r="F219" s="248"/>
      <c r="G219" s="248"/>
      <c r="H219" s="248"/>
      <c r="I219" s="248"/>
      <c r="J219" s="248"/>
      <c r="K219" s="229">
        <f t="shared" si="56"/>
        <v>0</v>
      </c>
    </row>
    <row r="220" spans="2:11" ht="12.75" customHeight="1" x14ac:dyDescent="0.2">
      <c r="B220" s="230" t="s">
        <v>514</v>
      </c>
      <c r="C220" s="243"/>
      <c r="D220" s="11" t="s">
        <v>303</v>
      </c>
      <c r="E220" s="248"/>
      <c r="F220" s="248"/>
      <c r="G220" s="248"/>
      <c r="H220" s="248"/>
      <c r="I220" s="248"/>
      <c r="J220" s="248"/>
      <c r="K220" s="229">
        <f t="shared" si="56"/>
        <v>0</v>
      </c>
    </row>
    <row r="221" spans="2:11" ht="12.75" customHeight="1" x14ac:dyDescent="0.2">
      <c r="B221" s="230" t="s">
        <v>515</v>
      </c>
      <c r="C221" s="243"/>
      <c r="D221" s="11" t="s">
        <v>304</v>
      </c>
      <c r="E221" s="248"/>
      <c r="F221" s="248"/>
      <c r="G221" s="248"/>
      <c r="H221" s="248"/>
      <c r="I221" s="248"/>
      <c r="J221" s="248"/>
      <c r="K221" s="229">
        <f t="shared" si="56"/>
        <v>0</v>
      </c>
    </row>
    <row r="222" spans="2:11" ht="12.75" customHeight="1" x14ac:dyDescent="0.2">
      <c r="B222" s="230" t="s">
        <v>516</v>
      </c>
      <c r="C222" s="243"/>
      <c r="D222" s="3" t="s">
        <v>119</v>
      </c>
      <c r="E222" s="248"/>
      <c r="F222" s="248"/>
      <c r="G222" s="248"/>
      <c r="H222" s="248"/>
      <c r="I222" s="248"/>
      <c r="J222" s="248"/>
      <c r="K222" s="229">
        <f t="shared" si="56"/>
        <v>0</v>
      </c>
    </row>
    <row r="223" spans="2:11" ht="12.75" customHeight="1" x14ac:dyDescent="0.2">
      <c r="B223" s="230" t="s">
        <v>517</v>
      </c>
      <c r="C223" s="231">
        <v>556</v>
      </c>
      <c r="D223" s="232" t="s">
        <v>94</v>
      </c>
      <c r="E223" s="248"/>
      <c r="F223" s="248"/>
      <c r="G223" s="248"/>
      <c r="H223" s="248"/>
      <c r="I223" s="248"/>
      <c r="J223" s="248"/>
      <c r="K223" s="229">
        <f t="shared" si="56"/>
        <v>0</v>
      </c>
    </row>
    <row r="224" spans="2:11" ht="12.75" customHeight="1" x14ac:dyDescent="0.2">
      <c r="B224" s="230" t="s">
        <v>518</v>
      </c>
      <c r="C224" s="231">
        <v>559</v>
      </c>
      <c r="D224" s="232" t="s">
        <v>42</v>
      </c>
      <c r="E224" s="233">
        <f>SUM(E225:E229)</f>
        <v>0</v>
      </c>
      <c r="F224" s="233">
        <f t="shared" ref="F224:K224" si="57">SUM(F225:F229)</f>
        <v>0</v>
      </c>
      <c r="G224" s="233">
        <f t="shared" si="57"/>
        <v>0</v>
      </c>
      <c r="H224" s="233">
        <f t="shared" si="57"/>
        <v>0</v>
      </c>
      <c r="I224" s="233">
        <f t="shared" si="57"/>
        <v>0</v>
      </c>
      <c r="J224" s="233">
        <f t="shared" si="57"/>
        <v>0</v>
      </c>
      <c r="K224" s="229">
        <f t="shared" si="57"/>
        <v>0</v>
      </c>
    </row>
    <row r="225" spans="2:11" ht="12.75" customHeight="1" x14ac:dyDescent="0.2">
      <c r="B225" s="230" t="s">
        <v>519</v>
      </c>
      <c r="C225" s="231"/>
      <c r="D225" s="232" t="s">
        <v>305</v>
      </c>
      <c r="E225" s="248"/>
      <c r="F225" s="248"/>
      <c r="G225" s="248"/>
      <c r="H225" s="248"/>
      <c r="I225" s="248"/>
      <c r="J225" s="248"/>
      <c r="K225" s="229">
        <f t="shared" ref="K225:K230" si="58">SUM(E225:J225)</f>
        <v>0</v>
      </c>
    </row>
    <row r="226" spans="2:11" ht="12.75" customHeight="1" x14ac:dyDescent="0.2">
      <c r="B226" s="230" t="s">
        <v>520</v>
      </c>
      <c r="C226" s="231"/>
      <c r="D226" s="232" t="s">
        <v>306</v>
      </c>
      <c r="E226" s="248"/>
      <c r="F226" s="248"/>
      <c r="G226" s="248"/>
      <c r="H226" s="248"/>
      <c r="I226" s="248"/>
      <c r="J226" s="248"/>
      <c r="K226" s="229">
        <f t="shared" si="58"/>
        <v>0</v>
      </c>
    </row>
    <row r="227" spans="2:11" ht="12.75" customHeight="1" x14ac:dyDescent="0.2">
      <c r="B227" s="230" t="s">
        <v>521</v>
      </c>
      <c r="C227" s="231"/>
      <c r="D227" s="232" t="s">
        <v>120</v>
      </c>
      <c r="E227" s="248"/>
      <c r="F227" s="248"/>
      <c r="G227" s="248"/>
      <c r="H227" s="248"/>
      <c r="I227" s="248"/>
      <c r="J227" s="248"/>
      <c r="K227" s="229">
        <f t="shared" si="58"/>
        <v>0</v>
      </c>
    </row>
    <row r="228" spans="2:11" ht="12.75" customHeight="1" x14ac:dyDescent="0.2">
      <c r="B228" s="230" t="s">
        <v>522</v>
      </c>
      <c r="C228" s="231"/>
      <c r="D228" s="487" t="s">
        <v>445</v>
      </c>
      <c r="E228" s="248"/>
      <c r="F228" s="248"/>
      <c r="G228" s="248"/>
      <c r="H228" s="248"/>
      <c r="I228" s="248"/>
      <c r="J228" s="248"/>
      <c r="K228" s="229">
        <f t="shared" si="58"/>
        <v>0</v>
      </c>
    </row>
    <row r="229" spans="2:11" ht="12.75" customHeight="1" x14ac:dyDescent="0.2">
      <c r="B229" s="230" t="s">
        <v>523</v>
      </c>
      <c r="C229" s="231"/>
      <c r="D229" s="232" t="s">
        <v>42</v>
      </c>
      <c r="E229" s="248"/>
      <c r="F229" s="248"/>
      <c r="G229" s="248"/>
      <c r="H229" s="248"/>
      <c r="I229" s="248"/>
      <c r="J229" s="248"/>
      <c r="K229" s="229">
        <f t="shared" si="58"/>
        <v>0</v>
      </c>
    </row>
    <row r="230" spans="2:11" ht="12.75" customHeight="1" x14ac:dyDescent="0.2">
      <c r="B230" s="93" t="s">
        <v>249</v>
      </c>
      <c r="C230" s="92"/>
      <c r="D230" s="222" t="s">
        <v>317</v>
      </c>
      <c r="E230" s="279"/>
      <c r="F230" s="279"/>
      <c r="G230" s="279"/>
      <c r="H230" s="279"/>
      <c r="I230" s="279"/>
      <c r="J230" s="279"/>
      <c r="K230" s="224">
        <f t="shared" si="58"/>
        <v>0</v>
      </c>
    </row>
    <row r="231" spans="2:11" x14ac:dyDescent="0.2">
      <c r="B231" s="497" t="s">
        <v>250</v>
      </c>
      <c r="C231" s="503"/>
      <c r="D231" s="317" t="s">
        <v>527</v>
      </c>
      <c r="E231" s="171">
        <f t="shared" ref="E231:K231" si="59">E126+E127+E161+E180+E230+E200</f>
        <v>0</v>
      </c>
      <c r="F231" s="171">
        <f t="shared" si="59"/>
        <v>0</v>
      </c>
      <c r="G231" s="171">
        <f t="shared" si="59"/>
        <v>0</v>
      </c>
      <c r="H231" s="171">
        <f t="shared" si="59"/>
        <v>0</v>
      </c>
      <c r="I231" s="171">
        <f t="shared" si="59"/>
        <v>0</v>
      </c>
      <c r="J231" s="171">
        <f t="shared" si="59"/>
        <v>0</v>
      </c>
      <c r="K231" s="72">
        <f t="shared" si="59"/>
        <v>0</v>
      </c>
    </row>
    <row r="232" spans="2:11" ht="13.5" thickBot="1" x14ac:dyDescent="0.25">
      <c r="B232" s="488" t="s">
        <v>251</v>
      </c>
      <c r="C232" s="319"/>
      <c r="D232" s="244" t="str">
        <f>+D120</f>
        <v>Оперативни трошкови пре укључивања енергије за билансирање и рег. накнаде</v>
      </c>
      <c r="E232" s="838">
        <f>E128+E145+E147+E151+E157+E158+E161+E180+E201+E207+E208+E213+E214+E215+E223+E225+E226+E227+E229+E230</f>
        <v>0</v>
      </c>
      <c r="F232" s="245">
        <f>F128+F145+F147+F151+F157+F158+F161+F180+F201+F207+F208+F213+F214+F215+F223+F225+F226+F227+F229+F230</f>
        <v>0</v>
      </c>
      <c r="G232" s="245"/>
      <c r="H232" s="245"/>
      <c r="I232" s="320"/>
      <c r="J232" s="322"/>
      <c r="K232" s="507">
        <f>+K231-E228-K126</f>
        <v>0</v>
      </c>
    </row>
    <row r="233" spans="2:11" ht="15.75" customHeight="1" thickTop="1" thickBot="1" x14ac:dyDescent="0.25">
      <c r="B233"/>
      <c r="C233"/>
      <c r="D233"/>
      <c r="E233"/>
      <c r="F233"/>
      <c r="G233"/>
      <c r="H233"/>
      <c r="I233"/>
      <c r="J233"/>
      <c r="K233"/>
    </row>
    <row r="234" spans="2:11" ht="13.5" thickTop="1" x14ac:dyDescent="0.2">
      <c r="B234" s="1062" t="str">
        <f>CONCATENATE("Подаци за годину:"," ",'Poc. strana'!$C$19-2)</f>
        <v>Подаци за годину: -2</v>
      </c>
      <c r="C234" s="1063"/>
      <c r="D234" s="1063"/>
      <c r="E234" s="1063"/>
      <c r="F234" s="1063"/>
      <c r="G234" s="1063"/>
      <c r="H234" s="1063"/>
      <c r="I234" s="1063"/>
      <c r="J234" s="1063"/>
      <c r="K234" s="26" t="s">
        <v>171</v>
      </c>
    </row>
    <row r="235" spans="2:11" x14ac:dyDescent="0.2">
      <c r="B235" s="1054" t="s">
        <v>14</v>
      </c>
      <c r="C235" s="1057" t="s">
        <v>122</v>
      </c>
      <c r="D235" s="1057" t="s">
        <v>76</v>
      </c>
      <c r="E235" s="1051" t="s">
        <v>121</v>
      </c>
      <c r="F235" s="1067"/>
      <c r="G235" s="1067"/>
      <c r="H235" s="1067"/>
      <c r="I235" s="1067"/>
      <c r="J235" s="1067"/>
      <c r="K235" s="1068"/>
    </row>
    <row r="236" spans="2:11" x14ac:dyDescent="0.2">
      <c r="B236" s="1069"/>
      <c r="C236" s="1065"/>
      <c r="D236" s="1065"/>
      <c r="E236" s="1060" t="s">
        <v>442</v>
      </c>
      <c r="F236" s="1064"/>
      <c r="G236" s="1060" t="s">
        <v>366</v>
      </c>
      <c r="H236" s="1064"/>
      <c r="I236" s="1060" t="s">
        <v>379</v>
      </c>
      <c r="J236" s="1064"/>
      <c r="K236" s="221" t="s">
        <v>64</v>
      </c>
    </row>
    <row r="237" spans="2:11" x14ac:dyDescent="0.2">
      <c r="B237" s="1070"/>
      <c r="C237" s="1066"/>
      <c r="D237" s="1066"/>
      <c r="E237" s="390" t="s">
        <v>320</v>
      </c>
      <c r="F237" s="390" t="s">
        <v>321</v>
      </c>
      <c r="G237" s="390" t="s">
        <v>320</v>
      </c>
      <c r="H237" s="390" t="s">
        <v>321</v>
      </c>
      <c r="I237" s="390" t="s">
        <v>320</v>
      </c>
      <c r="J237" s="390" t="s">
        <v>321</v>
      </c>
      <c r="K237" s="221"/>
    </row>
    <row r="238" spans="2:11" x14ac:dyDescent="0.2">
      <c r="B238" s="482" t="s">
        <v>77</v>
      </c>
      <c r="C238" s="481">
        <v>50</v>
      </c>
      <c r="D238" s="484" t="s">
        <v>444</v>
      </c>
      <c r="E238" s="279"/>
      <c r="F238" s="279"/>
      <c r="G238" s="279"/>
      <c r="H238" s="279"/>
      <c r="I238" s="279"/>
      <c r="J238" s="279"/>
      <c r="K238" s="224">
        <f>SUM(E238:J238)</f>
        <v>0</v>
      </c>
    </row>
    <row r="239" spans="2:11" x14ac:dyDescent="0.2">
      <c r="B239" s="23" t="s">
        <v>80</v>
      </c>
      <c r="C239" s="92">
        <v>51</v>
      </c>
      <c r="D239" s="483" t="s">
        <v>29</v>
      </c>
      <c r="E239" s="223">
        <f t="shared" ref="E239:K239" si="60">+E240+E257+E258+E271+E272</f>
        <v>0</v>
      </c>
      <c r="F239" s="223">
        <f t="shared" si="60"/>
        <v>0</v>
      </c>
      <c r="G239" s="223">
        <f t="shared" si="60"/>
        <v>0</v>
      </c>
      <c r="H239" s="223">
        <f t="shared" si="60"/>
        <v>0</v>
      </c>
      <c r="I239" s="223">
        <f t="shared" si="60"/>
        <v>0</v>
      </c>
      <c r="J239" s="223">
        <f t="shared" si="60"/>
        <v>0</v>
      </c>
      <c r="K239" s="224">
        <f t="shared" si="60"/>
        <v>0</v>
      </c>
    </row>
    <row r="240" spans="2:11" x14ac:dyDescent="0.2">
      <c r="B240" s="25" t="s">
        <v>49</v>
      </c>
      <c r="C240" s="225">
        <v>511</v>
      </c>
      <c r="D240" s="226" t="s">
        <v>78</v>
      </c>
      <c r="E240" s="227">
        <f t="shared" ref="E240:K240" si="61">+E241+E250</f>
        <v>0</v>
      </c>
      <c r="F240" s="227">
        <f t="shared" si="61"/>
        <v>0</v>
      </c>
      <c r="G240" s="227">
        <f t="shared" si="61"/>
        <v>0</v>
      </c>
      <c r="H240" s="227">
        <f t="shared" si="61"/>
        <v>0</v>
      </c>
      <c r="I240" s="227">
        <f t="shared" si="61"/>
        <v>0</v>
      </c>
      <c r="J240" s="227">
        <f t="shared" si="61"/>
        <v>0</v>
      </c>
      <c r="K240" s="228">
        <f t="shared" si="61"/>
        <v>0</v>
      </c>
    </row>
    <row r="241" spans="2:11" x14ac:dyDescent="0.2">
      <c r="B241" s="25" t="s">
        <v>448</v>
      </c>
      <c r="C241" s="225"/>
      <c r="D241" s="226" t="s">
        <v>253</v>
      </c>
      <c r="E241" s="227">
        <f t="shared" ref="E241:K241" si="62">+E242+E245+E249</f>
        <v>0</v>
      </c>
      <c r="F241" s="227">
        <f t="shared" si="62"/>
        <v>0</v>
      </c>
      <c r="G241" s="227">
        <f t="shared" si="62"/>
        <v>0</v>
      </c>
      <c r="H241" s="227">
        <f t="shared" si="62"/>
        <v>0</v>
      </c>
      <c r="I241" s="227">
        <f t="shared" si="62"/>
        <v>0</v>
      </c>
      <c r="J241" s="227">
        <f t="shared" si="62"/>
        <v>0</v>
      </c>
      <c r="K241" s="229">
        <f t="shared" si="62"/>
        <v>0</v>
      </c>
    </row>
    <row r="242" spans="2:11" x14ac:dyDescent="0.2">
      <c r="B242" s="230" t="s">
        <v>449</v>
      </c>
      <c r="C242" s="231"/>
      <c r="D242" s="232" t="s">
        <v>254</v>
      </c>
      <c r="E242" s="233">
        <f t="shared" ref="E242:K242" si="63">SUM(E243:E244)</f>
        <v>0</v>
      </c>
      <c r="F242" s="233">
        <f t="shared" si="63"/>
        <v>0</v>
      </c>
      <c r="G242" s="233">
        <f t="shared" si="63"/>
        <v>0</v>
      </c>
      <c r="H242" s="233">
        <f t="shared" si="63"/>
        <v>0</v>
      </c>
      <c r="I242" s="233">
        <f t="shared" si="63"/>
        <v>0</v>
      </c>
      <c r="J242" s="233">
        <f t="shared" si="63"/>
        <v>0</v>
      </c>
      <c r="K242" s="229">
        <f t="shared" si="63"/>
        <v>0</v>
      </c>
    </row>
    <row r="243" spans="2:11" x14ac:dyDescent="0.2">
      <c r="B243" s="230" t="s">
        <v>450</v>
      </c>
      <c r="C243" s="231"/>
      <c r="D243" s="232" t="s">
        <v>255</v>
      </c>
      <c r="E243" s="246"/>
      <c r="F243" s="246"/>
      <c r="G243" s="246"/>
      <c r="H243" s="246"/>
      <c r="I243" s="246"/>
      <c r="J243" s="246"/>
      <c r="K243" s="229">
        <f>SUM(E243:J243)</f>
        <v>0</v>
      </c>
    </row>
    <row r="244" spans="2:11" x14ac:dyDescent="0.2">
      <c r="B244" s="230" t="s">
        <v>451</v>
      </c>
      <c r="C244" s="231"/>
      <c r="D244" s="232" t="s">
        <v>256</v>
      </c>
      <c r="E244" s="246"/>
      <c r="F244" s="246"/>
      <c r="G244" s="246"/>
      <c r="H244" s="246"/>
      <c r="I244" s="246"/>
      <c r="J244" s="246"/>
      <c r="K244" s="229">
        <f>SUM(E244:J244)</f>
        <v>0</v>
      </c>
    </row>
    <row r="245" spans="2:11" x14ac:dyDescent="0.2">
      <c r="B245" s="230" t="s">
        <v>452</v>
      </c>
      <c r="C245" s="231"/>
      <c r="D245" s="232" t="s">
        <v>257</v>
      </c>
      <c r="E245" s="233">
        <f>SUM(E246:E248)</f>
        <v>0</v>
      </c>
      <c r="F245" s="233">
        <f t="shared" ref="F245:K245" si="64">SUM(F246:F248)</f>
        <v>0</v>
      </c>
      <c r="G245" s="233">
        <f t="shared" si="64"/>
        <v>0</v>
      </c>
      <c r="H245" s="233">
        <f t="shared" si="64"/>
        <v>0</v>
      </c>
      <c r="I245" s="233">
        <f t="shared" si="64"/>
        <v>0</v>
      </c>
      <c r="J245" s="233">
        <f t="shared" si="64"/>
        <v>0</v>
      </c>
      <c r="K245" s="229">
        <f t="shared" si="64"/>
        <v>0</v>
      </c>
    </row>
    <row r="246" spans="2:11" x14ac:dyDescent="0.2">
      <c r="B246" s="230" t="s">
        <v>453</v>
      </c>
      <c r="C246" s="231"/>
      <c r="D246" s="232" t="str">
        <f>+D243</f>
        <v>Текуће одржавање</v>
      </c>
      <c r="E246" s="246"/>
      <c r="F246" s="246"/>
      <c r="G246" s="246"/>
      <c r="H246" s="246"/>
      <c r="I246" s="246"/>
      <c r="J246" s="246"/>
      <c r="K246" s="229">
        <f>SUM(E246:J246)</f>
        <v>0</v>
      </c>
    </row>
    <row r="247" spans="2:11" x14ac:dyDescent="0.2">
      <c r="B247" s="230" t="s">
        <v>454</v>
      </c>
      <c r="C247" s="231"/>
      <c r="D247" s="232" t="str">
        <f>+D244</f>
        <v>Инвестиционо одржавање</v>
      </c>
      <c r="E247" s="246"/>
      <c r="F247" s="246"/>
      <c r="G247" s="246"/>
      <c r="H247" s="246"/>
      <c r="I247" s="246"/>
      <c r="J247" s="246"/>
      <c r="K247" s="229">
        <f>SUM(E247:J247)</f>
        <v>0</v>
      </c>
    </row>
    <row r="248" spans="2:11" x14ac:dyDescent="0.2">
      <c r="B248" s="230" t="s">
        <v>455</v>
      </c>
      <c r="C248" s="231"/>
      <c r="D248" s="232" t="s">
        <v>258</v>
      </c>
      <c r="E248" s="246"/>
      <c r="F248" s="246"/>
      <c r="G248" s="246"/>
      <c r="H248" s="246"/>
      <c r="I248" s="246"/>
      <c r="J248" s="246"/>
      <c r="K248" s="229">
        <f>SUM(E248:J248)</f>
        <v>0</v>
      </c>
    </row>
    <row r="249" spans="2:11" x14ac:dyDescent="0.2">
      <c r="B249" s="230" t="s">
        <v>456</v>
      </c>
      <c r="C249" s="231"/>
      <c r="D249" s="232" t="s">
        <v>259</v>
      </c>
      <c r="E249" s="246"/>
      <c r="F249" s="246"/>
      <c r="G249" s="246"/>
      <c r="H249" s="246"/>
      <c r="I249" s="246"/>
      <c r="J249" s="246"/>
      <c r="K249" s="229">
        <f>SUM(E249:J249)</f>
        <v>0</v>
      </c>
    </row>
    <row r="250" spans="2:11" x14ac:dyDescent="0.2">
      <c r="B250" s="230" t="s">
        <v>457</v>
      </c>
      <c r="C250" s="231"/>
      <c r="D250" s="232" t="s">
        <v>260</v>
      </c>
      <c r="E250" s="233">
        <f t="shared" ref="E250:K250" si="65">SUM(E251:E256)</f>
        <v>0</v>
      </c>
      <c r="F250" s="233">
        <f t="shared" si="65"/>
        <v>0</v>
      </c>
      <c r="G250" s="233">
        <f t="shared" si="65"/>
        <v>0</v>
      </c>
      <c r="H250" s="233">
        <f t="shared" si="65"/>
        <v>0</v>
      </c>
      <c r="I250" s="233">
        <f t="shared" si="65"/>
        <v>0</v>
      </c>
      <c r="J250" s="233">
        <f t="shared" si="65"/>
        <v>0</v>
      </c>
      <c r="K250" s="229">
        <f t="shared" si="65"/>
        <v>0</v>
      </c>
    </row>
    <row r="251" spans="2:11" x14ac:dyDescent="0.2">
      <c r="B251" s="230" t="s">
        <v>458</v>
      </c>
      <c r="C251" s="231"/>
      <c r="D251" s="232" t="s">
        <v>261</v>
      </c>
      <c r="E251" s="246"/>
      <c r="F251" s="246"/>
      <c r="G251" s="246"/>
      <c r="H251" s="246"/>
      <c r="I251" s="246"/>
      <c r="J251" s="246"/>
      <c r="K251" s="229">
        <f t="shared" ref="K251:K256" si="66">SUM(E251:J251)</f>
        <v>0</v>
      </c>
    </row>
    <row r="252" spans="2:11" x14ac:dyDescent="0.2">
      <c r="B252" s="230" t="s">
        <v>459</v>
      </c>
      <c r="C252" s="231"/>
      <c r="D252" s="232" t="s">
        <v>262</v>
      </c>
      <c r="E252" s="246"/>
      <c r="F252" s="246"/>
      <c r="G252" s="246"/>
      <c r="H252" s="246"/>
      <c r="I252" s="246"/>
      <c r="J252" s="246"/>
      <c r="K252" s="229">
        <f t="shared" si="66"/>
        <v>0</v>
      </c>
    </row>
    <row r="253" spans="2:11" x14ac:dyDescent="0.2">
      <c r="B253" s="230" t="s">
        <v>460</v>
      </c>
      <c r="C253" s="231"/>
      <c r="D253" s="232" t="s">
        <v>263</v>
      </c>
      <c r="E253" s="246"/>
      <c r="F253" s="246"/>
      <c r="G253" s="246"/>
      <c r="H253" s="246"/>
      <c r="I253" s="246"/>
      <c r="J253" s="246"/>
      <c r="K253" s="229">
        <f t="shared" si="66"/>
        <v>0</v>
      </c>
    </row>
    <row r="254" spans="2:11" x14ac:dyDescent="0.2">
      <c r="B254" s="230" t="s">
        <v>461</v>
      </c>
      <c r="C254" s="231"/>
      <c r="D254" s="232" t="s">
        <v>264</v>
      </c>
      <c r="E254" s="246"/>
      <c r="F254" s="246"/>
      <c r="G254" s="246"/>
      <c r="H254" s="246"/>
      <c r="I254" s="246"/>
      <c r="J254" s="246"/>
      <c r="K254" s="229">
        <f t="shared" si="66"/>
        <v>0</v>
      </c>
    </row>
    <row r="255" spans="2:11" x14ac:dyDescent="0.2">
      <c r="B255" s="230" t="s">
        <v>462</v>
      </c>
      <c r="C255" s="231"/>
      <c r="D255" s="232" t="s">
        <v>265</v>
      </c>
      <c r="E255" s="246"/>
      <c r="F255" s="246"/>
      <c r="G255" s="246"/>
      <c r="H255" s="246"/>
      <c r="I255" s="246"/>
      <c r="J255" s="246"/>
      <c r="K255" s="229">
        <f t="shared" si="66"/>
        <v>0</v>
      </c>
    </row>
    <row r="256" spans="2:11" x14ac:dyDescent="0.2">
      <c r="B256" s="230" t="s">
        <v>463</v>
      </c>
      <c r="C256" s="231"/>
      <c r="D256" s="232" t="s">
        <v>266</v>
      </c>
      <c r="E256" s="246"/>
      <c r="F256" s="246"/>
      <c r="G256" s="246"/>
      <c r="H256" s="246"/>
      <c r="I256" s="246"/>
      <c r="J256" s="246"/>
      <c r="K256" s="229">
        <f t="shared" si="66"/>
        <v>0</v>
      </c>
    </row>
    <row r="257" spans="2:11" x14ac:dyDescent="0.2">
      <c r="B257" s="22" t="s">
        <v>50</v>
      </c>
      <c r="C257" s="234">
        <v>512</v>
      </c>
      <c r="D257" s="235" t="s">
        <v>79</v>
      </c>
      <c r="E257" s="246"/>
      <c r="F257" s="246"/>
      <c r="G257" s="246"/>
      <c r="H257" s="246"/>
      <c r="I257" s="246"/>
      <c r="J257" s="246"/>
      <c r="K257" s="236">
        <f>SUM(E257:J257)</f>
        <v>0</v>
      </c>
    </row>
    <row r="258" spans="2:11" x14ac:dyDescent="0.2">
      <c r="B258" s="230" t="s">
        <v>51</v>
      </c>
      <c r="C258" s="231">
        <v>513</v>
      </c>
      <c r="D258" s="232" t="s">
        <v>30</v>
      </c>
      <c r="E258" s="233">
        <f t="shared" ref="E258:K258" si="67">+E259+E262+E263+E269+E270</f>
        <v>0</v>
      </c>
      <c r="F258" s="233">
        <f t="shared" si="67"/>
        <v>0</v>
      </c>
      <c r="G258" s="233">
        <f t="shared" si="67"/>
        <v>0</v>
      </c>
      <c r="H258" s="233">
        <f t="shared" si="67"/>
        <v>0</v>
      </c>
      <c r="I258" s="233">
        <f t="shared" si="67"/>
        <v>0</v>
      </c>
      <c r="J258" s="233">
        <f t="shared" si="67"/>
        <v>0</v>
      </c>
      <c r="K258" s="229">
        <f t="shared" si="67"/>
        <v>0</v>
      </c>
    </row>
    <row r="259" spans="2:11" x14ac:dyDescent="0.2">
      <c r="B259" s="25" t="s">
        <v>464</v>
      </c>
      <c r="C259" s="225"/>
      <c r="D259" s="237" t="s">
        <v>446</v>
      </c>
      <c r="E259" s="310">
        <f>SUM(E260:E261)</f>
        <v>0</v>
      </c>
      <c r="F259" s="310">
        <f t="shared" ref="F259:K259" si="68">SUM(F260:F261)</f>
        <v>0</v>
      </c>
      <c r="G259" s="310">
        <f t="shared" si="68"/>
        <v>0</v>
      </c>
      <c r="H259" s="310">
        <f t="shared" si="68"/>
        <v>0</v>
      </c>
      <c r="I259" s="310">
        <f t="shared" si="68"/>
        <v>0</v>
      </c>
      <c r="J259" s="310">
        <f t="shared" si="68"/>
        <v>0</v>
      </c>
      <c r="K259" s="228">
        <f t="shared" si="68"/>
        <v>0</v>
      </c>
    </row>
    <row r="260" spans="2:11" x14ac:dyDescent="0.2">
      <c r="B260" s="25" t="s">
        <v>577</v>
      </c>
      <c r="C260" s="225"/>
      <c r="D260" s="237" t="s">
        <v>579</v>
      </c>
      <c r="E260" s="246"/>
      <c r="F260" s="246"/>
      <c r="G260" s="246"/>
      <c r="H260" s="246"/>
      <c r="I260" s="246"/>
      <c r="J260" s="246"/>
      <c r="K260" s="228">
        <f>SUM(E260:J260)</f>
        <v>0</v>
      </c>
    </row>
    <row r="261" spans="2:11" ht="25.5" x14ac:dyDescent="0.2">
      <c r="B261" s="25" t="s">
        <v>578</v>
      </c>
      <c r="C261" s="225"/>
      <c r="D261" s="842" t="s">
        <v>580</v>
      </c>
      <c r="E261" s="246"/>
      <c r="F261" s="246"/>
      <c r="G261" s="246"/>
      <c r="H261" s="246"/>
      <c r="I261" s="246"/>
      <c r="J261" s="246"/>
      <c r="K261" s="228">
        <f>SUM(E261:J261)</f>
        <v>0</v>
      </c>
    </row>
    <row r="262" spans="2:11" x14ac:dyDescent="0.2">
      <c r="B262" s="25" t="s">
        <v>465</v>
      </c>
      <c r="C262" s="225"/>
      <c r="D262" s="237" t="s">
        <v>447</v>
      </c>
      <c r="E262" s="246"/>
      <c r="F262" s="246"/>
      <c r="G262" s="246"/>
      <c r="H262" s="246"/>
      <c r="I262" s="246"/>
      <c r="J262" s="246"/>
      <c r="K262" s="228">
        <f>SUM(E262:J262)</f>
        <v>0</v>
      </c>
    </row>
    <row r="263" spans="2:11" x14ac:dyDescent="0.2">
      <c r="B263" s="230" t="s">
        <v>466</v>
      </c>
      <c r="C263" s="231"/>
      <c r="D263" s="11" t="s">
        <v>267</v>
      </c>
      <c r="E263" s="233">
        <f t="shared" ref="E263:K263" si="69">SUM(E264:E268)</f>
        <v>0</v>
      </c>
      <c r="F263" s="233">
        <f t="shared" si="69"/>
        <v>0</v>
      </c>
      <c r="G263" s="233">
        <f t="shared" si="69"/>
        <v>0</v>
      </c>
      <c r="H263" s="233">
        <f t="shared" si="69"/>
        <v>0</v>
      </c>
      <c r="I263" s="233">
        <f t="shared" si="69"/>
        <v>0</v>
      </c>
      <c r="J263" s="233">
        <f t="shared" si="69"/>
        <v>0</v>
      </c>
      <c r="K263" s="229">
        <f t="shared" si="69"/>
        <v>0</v>
      </c>
    </row>
    <row r="264" spans="2:11" x14ac:dyDescent="0.2">
      <c r="B264" s="230" t="s">
        <v>467</v>
      </c>
      <c r="C264" s="234"/>
      <c r="D264" s="11" t="s">
        <v>268</v>
      </c>
      <c r="E264" s="246"/>
      <c r="F264" s="246"/>
      <c r="G264" s="246"/>
      <c r="H264" s="246"/>
      <c r="I264" s="246"/>
      <c r="J264" s="246"/>
      <c r="K264" s="229">
        <f t="shared" ref="K264:K270" si="70">SUM(E264:J264)</f>
        <v>0</v>
      </c>
    </row>
    <row r="265" spans="2:11" x14ac:dyDescent="0.2">
      <c r="B265" s="22" t="s">
        <v>468</v>
      </c>
      <c r="C265" s="234"/>
      <c r="D265" s="11" t="s">
        <v>269</v>
      </c>
      <c r="E265" s="246"/>
      <c r="F265" s="246"/>
      <c r="G265" s="246"/>
      <c r="H265" s="246"/>
      <c r="I265" s="246"/>
      <c r="J265" s="246"/>
      <c r="K265" s="229">
        <f t="shared" si="70"/>
        <v>0</v>
      </c>
    </row>
    <row r="266" spans="2:11" x14ac:dyDescent="0.2">
      <c r="B266" s="230" t="s">
        <v>469</v>
      </c>
      <c r="C266" s="234"/>
      <c r="D266" s="11" t="s">
        <v>270</v>
      </c>
      <c r="E266" s="246"/>
      <c r="F266" s="246"/>
      <c r="G266" s="246"/>
      <c r="H266" s="246"/>
      <c r="I266" s="246"/>
      <c r="J266" s="246"/>
      <c r="K266" s="229">
        <f t="shared" si="70"/>
        <v>0</v>
      </c>
    </row>
    <row r="267" spans="2:11" x14ac:dyDescent="0.2">
      <c r="B267" s="22" t="s">
        <v>470</v>
      </c>
      <c r="C267" s="234"/>
      <c r="D267" s="11" t="s">
        <v>271</v>
      </c>
      <c r="E267" s="246"/>
      <c r="F267" s="246"/>
      <c r="G267" s="246"/>
      <c r="H267" s="246"/>
      <c r="I267" s="246"/>
      <c r="J267" s="246"/>
      <c r="K267" s="229">
        <f t="shared" si="70"/>
        <v>0</v>
      </c>
    </row>
    <row r="268" spans="2:11" x14ac:dyDescent="0.2">
      <c r="B268" s="230" t="s">
        <v>471</v>
      </c>
      <c r="C268" s="234"/>
      <c r="D268" s="80" t="s">
        <v>272</v>
      </c>
      <c r="E268" s="246"/>
      <c r="F268" s="246"/>
      <c r="G268" s="246"/>
      <c r="H268" s="246"/>
      <c r="I268" s="246"/>
      <c r="J268" s="246"/>
      <c r="K268" s="229">
        <f t="shared" si="70"/>
        <v>0</v>
      </c>
    </row>
    <row r="269" spans="2:11" x14ac:dyDescent="0.2">
      <c r="B269" s="22" t="s">
        <v>472</v>
      </c>
      <c r="C269" s="234"/>
      <c r="D269" s="80" t="s">
        <v>273</v>
      </c>
      <c r="E269" s="246"/>
      <c r="F269" s="246"/>
      <c r="G269" s="246"/>
      <c r="H269" s="246"/>
      <c r="I269" s="246"/>
      <c r="J269" s="246"/>
      <c r="K269" s="229">
        <f t="shared" si="70"/>
        <v>0</v>
      </c>
    </row>
    <row r="270" spans="2:11" x14ac:dyDescent="0.2">
      <c r="B270" s="22" t="s">
        <v>473</v>
      </c>
      <c r="C270" s="234"/>
      <c r="D270" s="240" t="s">
        <v>183</v>
      </c>
      <c r="E270" s="247"/>
      <c r="F270" s="247"/>
      <c r="G270" s="247"/>
      <c r="H270" s="247"/>
      <c r="I270" s="247"/>
      <c r="J270" s="247"/>
      <c r="K270" s="236">
        <f t="shared" si="70"/>
        <v>0</v>
      </c>
    </row>
    <row r="271" spans="2:11" x14ac:dyDescent="0.2">
      <c r="B271" s="230" t="s">
        <v>59</v>
      </c>
      <c r="C271" s="231">
        <v>514</v>
      </c>
      <c r="D271" s="870" t="s">
        <v>625</v>
      </c>
      <c r="E271" s="872"/>
      <c r="F271" s="873"/>
      <c r="G271" s="872"/>
      <c r="H271" s="873"/>
      <c r="I271" s="872"/>
      <c r="J271" s="873"/>
      <c r="K271" s="229">
        <f>SUM(E271:J271)</f>
        <v>0</v>
      </c>
    </row>
    <row r="272" spans="2:11" x14ac:dyDescent="0.2">
      <c r="B272" s="238" t="s">
        <v>627</v>
      </c>
      <c r="C272" s="239">
        <v>515</v>
      </c>
      <c r="D272" s="871" t="s">
        <v>626</v>
      </c>
      <c r="E272" s="874"/>
      <c r="F272" s="874"/>
      <c r="G272" s="874"/>
      <c r="H272" s="874"/>
      <c r="I272" s="874"/>
      <c r="J272" s="874"/>
      <c r="K272" s="241">
        <f>SUM(E272:J272)</f>
        <v>0</v>
      </c>
    </row>
    <row r="273" spans="2:11" x14ac:dyDescent="0.2">
      <c r="B273" s="23" t="s">
        <v>88</v>
      </c>
      <c r="C273" s="92">
        <v>52</v>
      </c>
      <c r="D273" s="10" t="s">
        <v>31</v>
      </c>
      <c r="E273" s="223">
        <f>SUM(E274:E281)</f>
        <v>0</v>
      </c>
      <c r="F273" s="223">
        <f t="shared" ref="F273:K273" si="71">SUM(F274:F281)</f>
        <v>0</v>
      </c>
      <c r="G273" s="223">
        <f t="shared" si="71"/>
        <v>0</v>
      </c>
      <c r="H273" s="223">
        <f t="shared" si="71"/>
        <v>0</v>
      </c>
      <c r="I273" s="223">
        <f t="shared" si="71"/>
        <v>0</v>
      </c>
      <c r="J273" s="223">
        <f t="shared" si="71"/>
        <v>0</v>
      </c>
      <c r="K273" s="224">
        <f t="shared" si="71"/>
        <v>0</v>
      </c>
    </row>
    <row r="274" spans="2:11" x14ac:dyDescent="0.2">
      <c r="B274" s="25" t="s">
        <v>53</v>
      </c>
      <c r="C274" s="225">
        <v>520</v>
      </c>
      <c r="D274" s="226" t="s">
        <v>81</v>
      </c>
      <c r="E274" s="246"/>
      <c r="F274" s="246"/>
      <c r="G274" s="246"/>
      <c r="H274" s="246"/>
      <c r="I274" s="246"/>
      <c r="J274" s="246"/>
      <c r="K274" s="228">
        <f t="shared" ref="K274:K280" si="72">SUM(E274:J274)</f>
        <v>0</v>
      </c>
    </row>
    <row r="275" spans="2:11" x14ac:dyDescent="0.2">
      <c r="B275" s="230" t="s">
        <v>54</v>
      </c>
      <c r="C275" s="231">
        <v>521</v>
      </c>
      <c r="D275" s="232" t="s">
        <v>82</v>
      </c>
      <c r="E275" s="246"/>
      <c r="F275" s="246"/>
      <c r="G275" s="246"/>
      <c r="H275" s="246"/>
      <c r="I275" s="246"/>
      <c r="J275" s="246"/>
      <c r="K275" s="229">
        <f t="shared" si="72"/>
        <v>0</v>
      </c>
    </row>
    <row r="276" spans="2:11" x14ac:dyDescent="0.2">
      <c r="B276" s="230" t="s">
        <v>52</v>
      </c>
      <c r="C276" s="231">
        <v>522</v>
      </c>
      <c r="D276" s="232" t="s">
        <v>83</v>
      </c>
      <c r="E276" s="246"/>
      <c r="F276" s="246"/>
      <c r="G276" s="246"/>
      <c r="H276" s="246"/>
      <c r="I276" s="246"/>
      <c r="J276" s="246"/>
      <c r="K276" s="229">
        <f t="shared" si="72"/>
        <v>0</v>
      </c>
    </row>
    <row r="277" spans="2:11" x14ac:dyDescent="0.2">
      <c r="B277" s="230" t="s">
        <v>55</v>
      </c>
      <c r="C277" s="231">
        <v>523</v>
      </c>
      <c r="D277" s="232" t="s">
        <v>84</v>
      </c>
      <c r="E277" s="246"/>
      <c r="F277" s="246"/>
      <c r="G277" s="246"/>
      <c r="H277" s="246"/>
      <c r="I277" s="246"/>
      <c r="J277" s="246"/>
      <c r="K277" s="229">
        <f t="shared" si="72"/>
        <v>0</v>
      </c>
    </row>
    <row r="278" spans="2:11" x14ac:dyDescent="0.2">
      <c r="B278" s="230" t="s">
        <v>56</v>
      </c>
      <c r="C278" s="231">
        <v>524</v>
      </c>
      <c r="D278" s="232" t="s">
        <v>85</v>
      </c>
      <c r="E278" s="246"/>
      <c r="F278" s="246"/>
      <c r="G278" s="246"/>
      <c r="H278" s="246"/>
      <c r="I278" s="246"/>
      <c r="J278" s="246"/>
      <c r="K278" s="229">
        <f t="shared" si="72"/>
        <v>0</v>
      </c>
    </row>
    <row r="279" spans="2:11" x14ac:dyDescent="0.2">
      <c r="B279" s="230" t="s">
        <v>61</v>
      </c>
      <c r="C279" s="231">
        <v>525</v>
      </c>
      <c r="D279" s="232" t="s">
        <v>86</v>
      </c>
      <c r="E279" s="246"/>
      <c r="F279" s="246"/>
      <c r="G279" s="246"/>
      <c r="H279" s="246"/>
      <c r="I279" s="246"/>
      <c r="J279" s="246"/>
      <c r="K279" s="229">
        <f t="shared" si="72"/>
        <v>0</v>
      </c>
    </row>
    <row r="280" spans="2:11" x14ac:dyDescent="0.2">
      <c r="B280" s="230" t="s">
        <v>62</v>
      </c>
      <c r="C280" s="231">
        <v>526</v>
      </c>
      <c r="D280" s="232" t="s">
        <v>117</v>
      </c>
      <c r="E280" s="246"/>
      <c r="F280" s="246"/>
      <c r="G280" s="246"/>
      <c r="H280" s="246"/>
      <c r="I280" s="246"/>
      <c r="J280" s="246"/>
      <c r="K280" s="229">
        <f t="shared" si="72"/>
        <v>0</v>
      </c>
    </row>
    <row r="281" spans="2:11" x14ac:dyDescent="0.2">
      <c r="B281" s="230" t="s">
        <v>63</v>
      </c>
      <c r="C281" s="231">
        <v>529</v>
      </c>
      <c r="D281" s="232" t="s">
        <v>87</v>
      </c>
      <c r="E281" s="233">
        <f>SUM(E282:E291)</f>
        <v>0</v>
      </c>
      <c r="F281" s="233">
        <f t="shared" ref="F281:K281" si="73">SUM(F282:F291)</f>
        <v>0</v>
      </c>
      <c r="G281" s="233">
        <f t="shared" si="73"/>
        <v>0</v>
      </c>
      <c r="H281" s="233">
        <f t="shared" si="73"/>
        <v>0</v>
      </c>
      <c r="I281" s="233">
        <f t="shared" si="73"/>
        <v>0</v>
      </c>
      <c r="J281" s="233">
        <f t="shared" si="73"/>
        <v>0</v>
      </c>
      <c r="K281" s="229">
        <f t="shared" si="73"/>
        <v>0</v>
      </c>
    </row>
    <row r="282" spans="2:11" x14ac:dyDescent="0.2">
      <c r="B282" s="230" t="s">
        <v>474</v>
      </c>
      <c r="C282" s="231"/>
      <c r="D282" s="232" t="s">
        <v>274</v>
      </c>
      <c r="E282" s="246"/>
      <c r="F282" s="246"/>
      <c r="G282" s="246"/>
      <c r="H282" s="246"/>
      <c r="I282" s="246"/>
      <c r="J282" s="246"/>
      <c r="K282" s="229">
        <f t="shared" ref="K282:K291" si="74">SUM(E282:J282)</f>
        <v>0</v>
      </c>
    </row>
    <row r="283" spans="2:11" x14ac:dyDescent="0.2">
      <c r="B283" s="230" t="s">
        <v>475</v>
      </c>
      <c r="C283" s="231"/>
      <c r="D283" s="232" t="s">
        <v>275</v>
      </c>
      <c r="E283" s="246"/>
      <c r="F283" s="246"/>
      <c r="G283" s="246"/>
      <c r="H283" s="246"/>
      <c r="I283" s="246"/>
      <c r="J283" s="246"/>
      <c r="K283" s="229">
        <f t="shared" si="74"/>
        <v>0</v>
      </c>
    </row>
    <row r="284" spans="2:11" x14ac:dyDescent="0.2">
      <c r="B284" s="230" t="s">
        <v>476</v>
      </c>
      <c r="C284" s="231"/>
      <c r="D284" s="232" t="s">
        <v>276</v>
      </c>
      <c r="E284" s="246"/>
      <c r="F284" s="246"/>
      <c r="G284" s="246"/>
      <c r="H284" s="246"/>
      <c r="I284" s="246"/>
      <c r="J284" s="246"/>
      <c r="K284" s="229">
        <f t="shared" si="74"/>
        <v>0</v>
      </c>
    </row>
    <row r="285" spans="2:11" x14ac:dyDescent="0.2">
      <c r="B285" s="230" t="s">
        <v>477</v>
      </c>
      <c r="C285" s="231"/>
      <c r="D285" s="232" t="s">
        <v>277</v>
      </c>
      <c r="E285" s="246"/>
      <c r="F285" s="246"/>
      <c r="G285" s="246"/>
      <c r="H285" s="246"/>
      <c r="I285" s="246"/>
      <c r="J285" s="246"/>
      <c r="K285" s="229">
        <f t="shared" si="74"/>
        <v>0</v>
      </c>
    </row>
    <row r="286" spans="2:11" x14ac:dyDescent="0.2">
      <c r="B286" s="230" t="s">
        <v>478</v>
      </c>
      <c r="C286" s="231"/>
      <c r="D286" s="232" t="s">
        <v>278</v>
      </c>
      <c r="E286" s="246"/>
      <c r="F286" s="246"/>
      <c r="G286" s="246"/>
      <c r="H286" s="246"/>
      <c r="I286" s="246"/>
      <c r="J286" s="246"/>
      <c r="K286" s="229">
        <f t="shared" si="74"/>
        <v>0</v>
      </c>
    </row>
    <row r="287" spans="2:11" x14ac:dyDescent="0.2">
      <c r="B287" s="230" t="s">
        <v>479</v>
      </c>
      <c r="C287" s="231"/>
      <c r="D287" s="232" t="s">
        <v>279</v>
      </c>
      <c r="E287" s="246"/>
      <c r="F287" s="246"/>
      <c r="G287" s="246"/>
      <c r="H287" s="246"/>
      <c r="I287" s="246"/>
      <c r="J287" s="246"/>
      <c r="K287" s="229">
        <f t="shared" si="74"/>
        <v>0</v>
      </c>
    </row>
    <row r="288" spans="2:11" x14ac:dyDescent="0.2">
      <c r="B288" s="230" t="s">
        <v>480</v>
      </c>
      <c r="C288" s="231"/>
      <c r="D288" s="232" t="s">
        <v>280</v>
      </c>
      <c r="E288" s="246"/>
      <c r="F288" s="246"/>
      <c r="G288" s="246"/>
      <c r="H288" s="246"/>
      <c r="I288" s="246"/>
      <c r="J288" s="246"/>
      <c r="K288" s="229">
        <f t="shared" si="74"/>
        <v>0</v>
      </c>
    </row>
    <row r="289" spans="2:11" x14ac:dyDescent="0.2">
      <c r="B289" s="230" t="s">
        <v>481</v>
      </c>
      <c r="C289" s="231"/>
      <c r="D289" s="232" t="s">
        <v>281</v>
      </c>
      <c r="E289" s="246"/>
      <c r="F289" s="246"/>
      <c r="G289" s="246"/>
      <c r="H289" s="246"/>
      <c r="I289" s="246"/>
      <c r="J289" s="246"/>
      <c r="K289" s="229">
        <f t="shared" si="74"/>
        <v>0</v>
      </c>
    </row>
    <row r="290" spans="2:11" x14ac:dyDescent="0.2">
      <c r="B290" s="230" t="s">
        <v>482</v>
      </c>
      <c r="C290" s="231"/>
      <c r="D290" s="232" t="s">
        <v>282</v>
      </c>
      <c r="E290" s="246"/>
      <c r="F290" s="246"/>
      <c r="G290" s="246"/>
      <c r="H290" s="246"/>
      <c r="I290" s="246"/>
      <c r="J290" s="246"/>
      <c r="K290" s="229">
        <f t="shared" si="74"/>
        <v>0</v>
      </c>
    </row>
    <row r="291" spans="2:11" x14ac:dyDescent="0.2">
      <c r="B291" s="230" t="s">
        <v>483</v>
      </c>
      <c r="C291" s="239"/>
      <c r="D291" s="242" t="s">
        <v>283</v>
      </c>
      <c r="E291" s="246"/>
      <c r="F291" s="246"/>
      <c r="G291" s="246"/>
      <c r="H291" s="246"/>
      <c r="I291" s="246"/>
      <c r="J291" s="246"/>
      <c r="K291" s="229">
        <f t="shared" si="74"/>
        <v>0</v>
      </c>
    </row>
    <row r="292" spans="2:11" x14ac:dyDescent="0.2">
      <c r="B292" s="23" t="s">
        <v>208</v>
      </c>
      <c r="C292" s="92">
        <v>53</v>
      </c>
      <c r="D292" s="10" t="s">
        <v>32</v>
      </c>
      <c r="E292" s="223">
        <f>+E293+E294+E297+E298+E299+E300+E301+E302+E303</f>
        <v>0</v>
      </c>
      <c r="F292" s="223">
        <f t="shared" ref="F292:K292" si="75">+F293+F294+F297+F298+F299+F300+F301+F302+F303</f>
        <v>0</v>
      </c>
      <c r="G292" s="223">
        <f t="shared" si="75"/>
        <v>0</v>
      </c>
      <c r="H292" s="223">
        <f t="shared" si="75"/>
        <v>0</v>
      </c>
      <c r="I292" s="223">
        <f t="shared" si="75"/>
        <v>0</v>
      </c>
      <c r="J292" s="223">
        <f t="shared" si="75"/>
        <v>0</v>
      </c>
      <c r="K292" s="224">
        <f t="shared" si="75"/>
        <v>0</v>
      </c>
    </row>
    <row r="293" spans="2:11" x14ac:dyDescent="0.2">
      <c r="B293" s="25" t="s">
        <v>138</v>
      </c>
      <c r="C293" s="225">
        <v>530</v>
      </c>
      <c r="D293" s="226" t="s">
        <v>89</v>
      </c>
      <c r="E293" s="246"/>
      <c r="F293" s="246"/>
      <c r="G293" s="246"/>
      <c r="H293" s="246"/>
      <c r="I293" s="246"/>
      <c r="J293" s="246"/>
      <c r="K293" s="228">
        <f>SUM(E293:J293)</f>
        <v>0</v>
      </c>
    </row>
    <row r="294" spans="2:11" x14ac:dyDescent="0.2">
      <c r="B294" s="230" t="s">
        <v>139</v>
      </c>
      <c r="C294" s="231">
        <v>531</v>
      </c>
      <c r="D294" s="232" t="s">
        <v>34</v>
      </c>
      <c r="E294" s="233">
        <f>SUM(E295:E296)</f>
        <v>0</v>
      </c>
      <c r="F294" s="233">
        <f t="shared" ref="F294:K294" si="76">SUM(F295:F296)</f>
        <v>0</v>
      </c>
      <c r="G294" s="233">
        <f t="shared" si="76"/>
        <v>0</v>
      </c>
      <c r="H294" s="233">
        <f t="shared" si="76"/>
        <v>0</v>
      </c>
      <c r="I294" s="233">
        <f t="shared" si="76"/>
        <v>0</v>
      </c>
      <c r="J294" s="233">
        <f t="shared" si="76"/>
        <v>0</v>
      </c>
      <c r="K294" s="229">
        <f t="shared" si="76"/>
        <v>0</v>
      </c>
    </row>
    <row r="295" spans="2:11" x14ac:dyDescent="0.2">
      <c r="B295" s="230" t="s">
        <v>484</v>
      </c>
      <c r="C295" s="231"/>
      <c r="D295" s="232" t="s">
        <v>284</v>
      </c>
      <c r="E295" s="246"/>
      <c r="F295" s="246"/>
      <c r="G295" s="246"/>
      <c r="H295" s="246"/>
      <c r="I295" s="246"/>
      <c r="J295" s="246"/>
      <c r="K295" s="229">
        <f t="shared" ref="K295:K302" si="77">SUM(E295:J295)</f>
        <v>0</v>
      </c>
    </row>
    <row r="296" spans="2:11" x14ac:dyDescent="0.2">
      <c r="B296" s="230" t="s">
        <v>485</v>
      </c>
      <c r="C296" s="231"/>
      <c r="D296" s="232" t="s">
        <v>285</v>
      </c>
      <c r="E296" s="246"/>
      <c r="F296" s="246"/>
      <c r="G296" s="246"/>
      <c r="H296" s="246"/>
      <c r="I296" s="246"/>
      <c r="J296" s="246"/>
      <c r="K296" s="229">
        <f t="shared" si="77"/>
        <v>0</v>
      </c>
    </row>
    <row r="297" spans="2:11" x14ac:dyDescent="0.2">
      <c r="B297" s="230" t="s">
        <v>360</v>
      </c>
      <c r="C297" s="231">
        <v>532</v>
      </c>
      <c r="D297" s="232" t="s">
        <v>33</v>
      </c>
      <c r="E297" s="246"/>
      <c r="F297" s="246"/>
      <c r="G297" s="246"/>
      <c r="H297" s="246"/>
      <c r="I297" s="246"/>
      <c r="J297" s="246"/>
      <c r="K297" s="229">
        <f t="shared" si="77"/>
        <v>0</v>
      </c>
    </row>
    <row r="298" spans="2:11" x14ac:dyDescent="0.2">
      <c r="B298" s="230" t="s">
        <v>361</v>
      </c>
      <c r="C298" s="231">
        <v>533</v>
      </c>
      <c r="D298" s="232" t="s">
        <v>35</v>
      </c>
      <c r="E298" s="246"/>
      <c r="F298" s="246"/>
      <c r="G298" s="246"/>
      <c r="H298" s="246"/>
      <c r="I298" s="246"/>
      <c r="J298" s="246"/>
      <c r="K298" s="229">
        <f t="shared" si="77"/>
        <v>0</v>
      </c>
    </row>
    <row r="299" spans="2:11" x14ac:dyDescent="0.2">
      <c r="B299" s="230" t="s">
        <v>362</v>
      </c>
      <c r="C299" s="231">
        <v>534</v>
      </c>
      <c r="D299" s="232" t="s">
        <v>286</v>
      </c>
      <c r="E299" s="246"/>
      <c r="F299" s="246"/>
      <c r="G299" s="246"/>
      <c r="H299" s="246"/>
      <c r="I299" s="246"/>
      <c r="J299" s="246"/>
      <c r="K299" s="229">
        <f t="shared" si="77"/>
        <v>0</v>
      </c>
    </row>
    <row r="300" spans="2:11" x14ac:dyDescent="0.2">
      <c r="B300" s="230" t="s">
        <v>363</v>
      </c>
      <c r="C300" s="231">
        <v>535</v>
      </c>
      <c r="D300" s="232" t="s">
        <v>36</v>
      </c>
      <c r="E300" s="246"/>
      <c r="F300" s="246"/>
      <c r="G300" s="246"/>
      <c r="H300" s="246"/>
      <c r="I300" s="246"/>
      <c r="J300" s="246"/>
      <c r="K300" s="229">
        <f t="shared" si="77"/>
        <v>0</v>
      </c>
    </row>
    <row r="301" spans="2:11" x14ac:dyDescent="0.2">
      <c r="B301" s="230" t="s">
        <v>364</v>
      </c>
      <c r="C301" s="231">
        <v>536</v>
      </c>
      <c r="D301" s="232" t="s">
        <v>90</v>
      </c>
      <c r="E301" s="246"/>
      <c r="F301" s="246"/>
      <c r="G301" s="246"/>
      <c r="H301" s="246"/>
      <c r="I301" s="246"/>
      <c r="J301" s="246"/>
      <c r="K301" s="229">
        <f t="shared" si="77"/>
        <v>0</v>
      </c>
    </row>
    <row r="302" spans="2:11" x14ac:dyDescent="0.2">
      <c r="B302" s="230" t="s">
        <v>365</v>
      </c>
      <c r="C302" s="231">
        <v>537</v>
      </c>
      <c r="D302" s="80" t="s">
        <v>315</v>
      </c>
      <c r="E302" s="246"/>
      <c r="F302" s="246"/>
      <c r="G302" s="246"/>
      <c r="H302" s="246"/>
      <c r="I302" s="246"/>
      <c r="J302" s="246"/>
      <c r="K302" s="229">
        <f t="shared" si="77"/>
        <v>0</v>
      </c>
    </row>
    <row r="303" spans="2:11" x14ac:dyDescent="0.2">
      <c r="B303" s="230" t="s">
        <v>486</v>
      </c>
      <c r="C303" s="231">
        <v>539</v>
      </c>
      <c r="D303" s="232" t="s">
        <v>91</v>
      </c>
      <c r="E303" s="233">
        <f t="shared" ref="E303:K303" si="78">SUM(E304:E311)</f>
        <v>0</v>
      </c>
      <c r="F303" s="233">
        <f t="shared" si="78"/>
        <v>0</v>
      </c>
      <c r="G303" s="233">
        <f t="shared" si="78"/>
        <v>0</v>
      </c>
      <c r="H303" s="233">
        <f t="shared" si="78"/>
        <v>0</v>
      </c>
      <c r="I303" s="233">
        <f t="shared" si="78"/>
        <v>0</v>
      </c>
      <c r="J303" s="233">
        <f t="shared" si="78"/>
        <v>0</v>
      </c>
      <c r="K303" s="229">
        <f t="shared" si="78"/>
        <v>0</v>
      </c>
    </row>
    <row r="304" spans="2:11" x14ac:dyDescent="0.2">
      <c r="B304" s="230" t="s">
        <v>487</v>
      </c>
      <c r="C304" s="231"/>
      <c r="D304" s="232" t="s">
        <v>287</v>
      </c>
      <c r="E304" s="246"/>
      <c r="F304" s="246"/>
      <c r="G304" s="246"/>
      <c r="H304" s="246"/>
      <c r="I304" s="246"/>
      <c r="J304" s="246"/>
      <c r="K304" s="229">
        <f t="shared" ref="K304:K311" si="79">SUM(E304:J304)</f>
        <v>0</v>
      </c>
    </row>
    <row r="305" spans="2:11" x14ac:dyDescent="0.2">
      <c r="B305" s="230" t="s">
        <v>488</v>
      </c>
      <c r="C305" s="231"/>
      <c r="D305" s="232" t="s">
        <v>288</v>
      </c>
      <c r="E305" s="246"/>
      <c r="F305" s="246"/>
      <c r="G305" s="246"/>
      <c r="H305" s="246"/>
      <c r="I305" s="246"/>
      <c r="J305" s="246"/>
      <c r="K305" s="229">
        <f t="shared" si="79"/>
        <v>0</v>
      </c>
    </row>
    <row r="306" spans="2:11" x14ac:dyDescent="0.2">
      <c r="B306" s="230" t="s">
        <v>489</v>
      </c>
      <c r="C306" s="231"/>
      <c r="D306" s="232" t="s">
        <v>289</v>
      </c>
      <c r="E306" s="246"/>
      <c r="F306" s="246"/>
      <c r="G306" s="246"/>
      <c r="H306" s="246"/>
      <c r="I306" s="246"/>
      <c r="J306" s="246"/>
      <c r="K306" s="229">
        <f t="shared" si="79"/>
        <v>0</v>
      </c>
    </row>
    <row r="307" spans="2:11" x14ac:dyDescent="0.2">
      <c r="B307" s="230" t="s">
        <v>490</v>
      </c>
      <c r="C307" s="231"/>
      <c r="D307" s="232" t="s">
        <v>32</v>
      </c>
      <c r="E307" s="246"/>
      <c r="F307" s="246"/>
      <c r="G307" s="246"/>
      <c r="H307" s="246"/>
      <c r="I307" s="246"/>
      <c r="J307" s="246"/>
      <c r="K307" s="229">
        <f t="shared" si="79"/>
        <v>0</v>
      </c>
    </row>
    <row r="308" spans="2:11" x14ac:dyDescent="0.2">
      <c r="B308" s="230" t="s">
        <v>491</v>
      </c>
      <c r="C308" s="231"/>
      <c r="D308" s="232" t="s">
        <v>290</v>
      </c>
      <c r="E308" s="246"/>
      <c r="F308" s="246"/>
      <c r="G308" s="246"/>
      <c r="H308" s="246"/>
      <c r="I308" s="246"/>
      <c r="J308" s="246"/>
      <c r="K308" s="229">
        <f t="shared" si="79"/>
        <v>0</v>
      </c>
    </row>
    <row r="309" spans="2:11" x14ac:dyDescent="0.2">
      <c r="B309" s="230" t="s">
        <v>492</v>
      </c>
      <c r="C309" s="231"/>
      <c r="D309" s="232" t="s">
        <v>95</v>
      </c>
      <c r="E309" s="246"/>
      <c r="F309" s="246"/>
      <c r="G309" s="246"/>
      <c r="H309" s="246"/>
      <c r="I309" s="246"/>
      <c r="J309" s="246"/>
      <c r="K309" s="229">
        <f t="shared" si="79"/>
        <v>0</v>
      </c>
    </row>
    <row r="310" spans="2:11" x14ac:dyDescent="0.2">
      <c r="B310" s="230" t="s">
        <v>493</v>
      </c>
      <c r="C310" s="231"/>
      <c r="D310" s="232" t="s">
        <v>496</v>
      </c>
      <c r="E310" s="246"/>
      <c r="F310" s="246"/>
      <c r="G310" s="246"/>
      <c r="H310" s="246"/>
      <c r="I310" s="246"/>
      <c r="J310" s="246"/>
      <c r="K310" s="229">
        <f t="shared" si="79"/>
        <v>0</v>
      </c>
    </row>
    <row r="311" spans="2:11" x14ac:dyDescent="0.2">
      <c r="B311" s="230" t="s">
        <v>495</v>
      </c>
      <c r="C311" s="234"/>
      <c r="D311" s="235" t="s">
        <v>291</v>
      </c>
      <c r="E311" s="246"/>
      <c r="F311" s="246"/>
      <c r="G311" s="246"/>
      <c r="H311" s="246"/>
      <c r="I311" s="246"/>
      <c r="J311" s="246"/>
      <c r="K311" s="236">
        <f t="shared" si="79"/>
        <v>0</v>
      </c>
    </row>
    <row r="312" spans="2:11" x14ac:dyDescent="0.2">
      <c r="B312" s="23" t="s">
        <v>248</v>
      </c>
      <c r="C312" s="92">
        <v>55</v>
      </c>
      <c r="D312" s="10" t="s">
        <v>37</v>
      </c>
      <c r="E312" s="223">
        <f>+E313+E319+E320+E325+E326+E327+E335+E336</f>
        <v>0</v>
      </c>
      <c r="F312" s="223">
        <f t="shared" ref="F312:K312" si="80">+F313+F319+F320+F325+F326+F327+F335+F336</f>
        <v>0</v>
      </c>
      <c r="G312" s="223">
        <f t="shared" si="80"/>
        <v>0</v>
      </c>
      <c r="H312" s="223">
        <f t="shared" si="80"/>
        <v>0</v>
      </c>
      <c r="I312" s="223">
        <f t="shared" si="80"/>
        <v>0</v>
      </c>
      <c r="J312" s="223">
        <f t="shared" si="80"/>
        <v>0</v>
      </c>
      <c r="K312" s="224">
        <f t="shared" si="80"/>
        <v>0</v>
      </c>
    </row>
    <row r="313" spans="2:11" x14ac:dyDescent="0.2">
      <c r="B313" s="25" t="s">
        <v>494</v>
      </c>
      <c r="C313" s="225">
        <v>550</v>
      </c>
      <c r="D313" s="226" t="s">
        <v>38</v>
      </c>
      <c r="E313" s="227">
        <f>SUM(E314:E318)</f>
        <v>0</v>
      </c>
      <c r="F313" s="227">
        <f t="shared" ref="F313:K313" si="81">SUM(F314:F318)</f>
        <v>0</v>
      </c>
      <c r="G313" s="227">
        <f t="shared" si="81"/>
        <v>0</v>
      </c>
      <c r="H313" s="227">
        <f t="shared" si="81"/>
        <v>0</v>
      </c>
      <c r="I313" s="227">
        <f t="shared" si="81"/>
        <v>0</v>
      </c>
      <c r="J313" s="227">
        <f t="shared" si="81"/>
        <v>0</v>
      </c>
      <c r="K313" s="228">
        <f t="shared" si="81"/>
        <v>0</v>
      </c>
    </row>
    <row r="314" spans="2:11" x14ac:dyDescent="0.2">
      <c r="B314" s="25" t="s">
        <v>497</v>
      </c>
      <c r="C314" s="225"/>
      <c r="D314" s="226" t="s">
        <v>292</v>
      </c>
      <c r="E314" s="248"/>
      <c r="F314" s="248"/>
      <c r="G314" s="248"/>
      <c r="H314" s="248"/>
      <c r="I314" s="248"/>
      <c r="J314" s="248"/>
      <c r="K314" s="228">
        <f t="shared" ref="K314:K319" si="82">SUM(E314:J314)</f>
        <v>0</v>
      </c>
    </row>
    <row r="315" spans="2:11" x14ac:dyDescent="0.2">
      <c r="B315" s="25" t="s">
        <v>498</v>
      </c>
      <c r="C315" s="225"/>
      <c r="D315" s="226" t="s">
        <v>293</v>
      </c>
      <c r="E315" s="248"/>
      <c r="F315" s="248"/>
      <c r="G315" s="248"/>
      <c r="H315" s="248"/>
      <c r="I315" s="248"/>
      <c r="J315" s="248"/>
      <c r="K315" s="228">
        <f t="shared" si="82"/>
        <v>0</v>
      </c>
    </row>
    <row r="316" spans="2:11" x14ac:dyDescent="0.2">
      <c r="B316" s="25" t="s">
        <v>499</v>
      </c>
      <c r="C316" s="225"/>
      <c r="D316" s="226" t="s">
        <v>294</v>
      </c>
      <c r="E316" s="248"/>
      <c r="F316" s="248"/>
      <c r="G316" s="248"/>
      <c r="H316" s="248"/>
      <c r="I316" s="248"/>
      <c r="J316" s="248"/>
      <c r="K316" s="228">
        <f t="shared" si="82"/>
        <v>0</v>
      </c>
    </row>
    <row r="317" spans="2:11" x14ac:dyDescent="0.2">
      <c r="B317" s="25" t="s">
        <v>500</v>
      </c>
      <c r="C317" s="225"/>
      <c r="D317" s="226" t="s">
        <v>584</v>
      </c>
      <c r="E317" s="248"/>
      <c r="F317" s="248"/>
      <c r="G317" s="248"/>
      <c r="H317" s="248"/>
      <c r="I317" s="248"/>
      <c r="J317" s="248"/>
      <c r="K317" s="228">
        <f t="shared" si="82"/>
        <v>0</v>
      </c>
    </row>
    <row r="318" spans="2:11" x14ac:dyDescent="0.2">
      <c r="B318" s="25" t="s">
        <v>583</v>
      </c>
      <c r="C318" s="225"/>
      <c r="D318" s="226" t="s">
        <v>295</v>
      </c>
      <c r="E318" s="248"/>
      <c r="F318" s="248"/>
      <c r="G318" s="248"/>
      <c r="H318" s="248"/>
      <c r="I318" s="248"/>
      <c r="J318" s="248"/>
      <c r="K318" s="228">
        <f t="shared" si="82"/>
        <v>0</v>
      </c>
    </row>
    <row r="319" spans="2:11" x14ac:dyDescent="0.2">
      <c r="B319" s="230" t="s">
        <v>501</v>
      </c>
      <c r="C319" s="231">
        <v>551</v>
      </c>
      <c r="D319" s="232" t="s">
        <v>39</v>
      </c>
      <c r="E319" s="248"/>
      <c r="F319" s="248"/>
      <c r="G319" s="248"/>
      <c r="H319" s="248"/>
      <c r="I319" s="248"/>
      <c r="J319" s="248"/>
      <c r="K319" s="229">
        <f t="shared" si="82"/>
        <v>0</v>
      </c>
    </row>
    <row r="320" spans="2:11" x14ac:dyDescent="0.2">
      <c r="B320" s="230" t="s">
        <v>502</v>
      </c>
      <c r="C320" s="231">
        <v>552</v>
      </c>
      <c r="D320" s="232" t="s">
        <v>40</v>
      </c>
      <c r="E320" s="233">
        <f>SUM(E321:E324)</f>
        <v>0</v>
      </c>
      <c r="F320" s="233">
        <f t="shared" ref="F320:K320" si="83">SUM(F321:F324)</f>
        <v>0</v>
      </c>
      <c r="G320" s="233">
        <f t="shared" si="83"/>
        <v>0</v>
      </c>
      <c r="H320" s="233">
        <f t="shared" si="83"/>
        <v>0</v>
      </c>
      <c r="I320" s="233">
        <f t="shared" si="83"/>
        <v>0</v>
      </c>
      <c r="J320" s="233">
        <f t="shared" si="83"/>
        <v>0</v>
      </c>
      <c r="K320" s="229">
        <f t="shared" si="83"/>
        <v>0</v>
      </c>
    </row>
    <row r="321" spans="2:11" x14ac:dyDescent="0.2">
      <c r="B321" s="230" t="s">
        <v>503</v>
      </c>
      <c r="C321" s="231"/>
      <c r="D321" s="232" t="s">
        <v>296</v>
      </c>
      <c r="E321" s="248"/>
      <c r="F321" s="248"/>
      <c r="G321" s="248"/>
      <c r="H321" s="248"/>
      <c r="I321" s="248"/>
      <c r="J321" s="248"/>
      <c r="K321" s="229">
        <f t="shared" ref="K321:K326" si="84">SUM(E321:J321)</f>
        <v>0</v>
      </c>
    </row>
    <row r="322" spans="2:11" x14ac:dyDescent="0.2">
      <c r="B322" s="230" t="s">
        <v>504</v>
      </c>
      <c r="C322" s="231"/>
      <c r="D322" s="232" t="s">
        <v>297</v>
      </c>
      <c r="E322" s="248"/>
      <c r="F322" s="248"/>
      <c r="G322" s="248"/>
      <c r="H322" s="248"/>
      <c r="I322" s="248"/>
      <c r="J322" s="248"/>
      <c r="K322" s="229">
        <f t="shared" si="84"/>
        <v>0</v>
      </c>
    </row>
    <row r="323" spans="2:11" x14ac:dyDescent="0.2">
      <c r="B323" s="230" t="s">
        <v>505</v>
      </c>
      <c r="C323" s="231"/>
      <c r="D323" s="232" t="s">
        <v>298</v>
      </c>
      <c r="E323" s="248"/>
      <c r="F323" s="248"/>
      <c r="G323" s="248"/>
      <c r="H323" s="248"/>
      <c r="I323" s="248"/>
      <c r="J323" s="248"/>
      <c r="K323" s="229">
        <f t="shared" si="84"/>
        <v>0</v>
      </c>
    </row>
    <row r="324" spans="2:11" x14ac:dyDescent="0.2">
      <c r="B324" s="230" t="s">
        <v>506</v>
      </c>
      <c r="C324" s="231"/>
      <c r="D324" s="232" t="s">
        <v>299</v>
      </c>
      <c r="E324" s="248"/>
      <c r="F324" s="248"/>
      <c r="G324" s="248"/>
      <c r="H324" s="248"/>
      <c r="I324" s="248"/>
      <c r="J324" s="248"/>
      <c r="K324" s="229">
        <f t="shared" si="84"/>
        <v>0</v>
      </c>
    </row>
    <row r="325" spans="2:11" x14ac:dyDescent="0.2">
      <c r="B325" s="230" t="s">
        <v>507</v>
      </c>
      <c r="C325" s="231">
        <v>553</v>
      </c>
      <c r="D325" s="232" t="s">
        <v>41</v>
      </c>
      <c r="E325" s="248"/>
      <c r="F325" s="248"/>
      <c r="G325" s="248"/>
      <c r="H325" s="248"/>
      <c r="I325" s="248"/>
      <c r="J325" s="248"/>
      <c r="K325" s="229">
        <f t="shared" si="84"/>
        <v>0</v>
      </c>
    </row>
    <row r="326" spans="2:11" x14ac:dyDescent="0.2">
      <c r="B326" s="230" t="s">
        <v>508</v>
      </c>
      <c r="C326" s="231">
        <v>554</v>
      </c>
      <c r="D326" s="232" t="s">
        <v>92</v>
      </c>
      <c r="E326" s="248"/>
      <c r="F326" s="248"/>
      <c r="G326" s="248"/>
      <c r="H326" s="248"/>
      <c r="I326" s="248"/>
      <c r="J326" s="248"/>
      <c r="K326" s="229">
        <f t="shared" si="84"/>
        <v>0</v>
      </c>
    </row>
    <row r="327" spans="2:11" x14ac:dyDescent="0.2">
      <c r="B327" s="230" t="s">
        <v>509</v>
      </c>
      <c r="C327" s="231">
        <v>555</v>
      </c>
      <c r="D327" s="232" t="s">
        <v>93</v>
      </c>
      <c r="E327" s="233">
        <f>SUM(E328:E334)</f>
        <v>0</v>
      </c>
      <c r="F327" s="233">
        <f t="shared" ref="F327:K327" si="85">SUM(F328:F334)</f>
        <v>0</v>
      </c>
      <c r="G327" s="233">
        <f t="shared" si="85"/>
        <v>0</v>
      </c>
      <c r="H327" s="233">
        <f t="shared" si="85"/>
        <v>0</v>
      </c>
      <c r="I327" s="233">
        <f t="shared" si="85"/>
        <v>0</v>
      </c>
      <c r="J327" s="233">
        <f t="shared" si="85"/>
        <v>0</v>
      </c>
      <c r="K327" s="229">
        <f t="shared" si="85"/>
        <v>0</v>
      </c>
    </row>
    <row r="328" spans="2:11" x14ac:dyDescent="0.2">
      <c r="B328" s="230" t="s">
        <v>510</v>
      </c>
      <c r="C328" s="243"/>
      <c r="D328" s="11" t="s">
        <v>118</v>
      </c>
      <c r="E328" s="248"/>
      <c r="F328" s="248"/>
      <c r="G328" s="248"/>
      <c r="H328" s="248"/>
      <c r="I328" s="248"/>
      <c r="J328" s="248"/>
      <c r="K328" s="229">
        <f t="shared" ref="K328:K335" si="86">SUM(E328:J328)</f>
        <v>0</v>
      </c>
    </row>
    <row r="329" spans="2:11" x14ac:dyDescent="0.2">
      <c r="B329" s="230" t="s">
        <v>511</v>
      </c>
      <c r="C329" s="243"/>
      <c r="D329" s="11" t="s">
        <v>300</v>
      </c>
      <c r="E329" s="248"/>
      <c r="F329" s="248"/>
      <c r="G329" s="248"/>
      <c r="H329" s="248"/>
      <c r="I329" s="248"/>
      <c r="J329" s="248"/>
      <c r="K329" s="229">
        <f t="shared" si="86"/>
        <v>0</v>
      </c>
    </row>
    <row r="330" spans="2:11" x14ac:dyDescent="0.2">
      <c r="B330" s="230" t="s">
        <v>512</v>
      </c>
      <c r="C330" s="243"/>
      <c r="D330" s="11" t="s">
        <v>301</v>
      </c>
      <c r="E330" s="248"/>
      <c r="F330" s="248"/>
      <c r="G330" s="248"/>
      <c r="H330" s="248"/>
      <c r="I330" s="248"/>
      <c r="J330" s="248"/>
      <c r="K330" s="229">
        <f t="shared" si="86"/>
        <v>0</v>
      </c>
    </row>
    <row r="331" spans="2:11" x14ac:dyDescent="0.2">
      <c r="B331" s="230" t="s">
        <v>513</v>
      </c>
      <c r="C331" s="243"/>
      <c r="D331" s="11" t="s">
        <v>302</v>
      </c>
      <c r="E331" s="248"/>
      <c r="F331" s="248"/>
      <c r="G331" s="248"/>
      <c r="H331" s="248"/>
      <c r="I331" s="248"/>
      <c r="J331" s="248"/>
      <c r="K331" s="229">
        <f t="shared" si="86"/>
        <v>0</v>
      </c>
    </row>
    <row r="332" spans="2:11" x14ac:dyDescent="0.2">
      <c r="B332" s="230" t="s">
        <v>514</v>
      </c>
      <c r="C332" s="243"/>
      <c r="D332" s="11" t="s">
        <v>303</v>
      </c>
      <c r="E332" s="248"/>
      <c r="F332" s="248"/>
      <c r="G332" s="248"/>
      <c r="H332" s="248"/>
      <c r="I332" s="248"/>
      <c r="J332" s="248"/>
      <c r="K332" s="229">
        <f t="shared" si="86"/>
        <v>0</v>
      </c>
    </row>
    <row r="333" spans="2:11" x14ac:dyDescent="0.2">
      <c r="B333" s="230" t="s">
        <v>515</v>
      </c>
      <c r="C333" s="243"/>
      <c r="D333" s="11" t="s">
        <v>304</v>
      </c>
      <c r="E333" s="248"/>
      <c r="F333" s="248"/>
      <c r="G333" s="248"/>
      <c r="H333" s="248"/>
      <c r="I333" s="248"/>
      <c r="J333" s="248"/>
      <c r="K333" s="229">
        <f t="shared" si="86"/>
        <v>0</v>
      </c>
    </row>
    <row r="334" spans="2:11" x14ac:dyDescent="0.2">
      <c r="B334" s="230" t="s">
        <v>516</v>
      </c>
      <c r="C334" s="243"/>
      <c r="D334" s="3" t="s">
        <v>119</v>
      </c>
      <c r="E334" s="248"/>
      <c r="F334" s="248"/>
      <c r="G334" s="248"/>
      <c r="H334" s="248"/>
      <c r="I334" s="248"/>
      <c r="J334" s="248"/>
      <c r="K334" s="229">
        <f t="shared" si="86"/>
        <v>0</v>
      </c>
    </row>
    <row r="335" spans="2:11" x14ac:dyDescent="0.2">
      <c r="B335" s="230" t="s">
        <v>517</v>
      </c>
      <c r="C335" s="231">
        <v>556</v>
      </c>
      <c r="D335" s="232" t="s">
        <v>94</v>
      </c>
      <c r="E335" s="248"/>
      <c r="F335" s="248"/>
      <c r="G335" s="248"/>
      <c r="H335" s="248"/>
      <c r="I335" s="248"/>
      <c r="J335" s="248"/>
      <c r="K335" s="229">
        <f t="shared" si="86"/>
        <v>0</v>
      </c>
    </row>
    <row r="336" spans="2:11" x14ac:dyDescent="0.2">
      <c r="B336" s="230" t="s">
        <v>518</v>
      </c>
      <c r="C336" s="231">
        <v>559</v>
      </c>
      <c r="D336" s="232" t="s">
        <v>42</v>
      </c>
      <c r="E336" s="233">
        <f>SUM(E337:E341)</f>
        <v>0</v>
      </c>
      <c r="F336" s="233">
        <f t="shared" ref="F336:K336" si="87">SUM(F337:F341)</f>
        <v>0</v>
      </c>
      <c r="G336" s="233">
        <f t="shared" si="87"/>
        <v>0</v>
      </c>
      <c r="H336" s="233">
        <f t="shared" si="87"/>
        <v>0</v>
      </c>
      <c r="I336" s="233">
        <f t="shared" si="87"/>
        <v>0</v>
      </c>
      <c r="J336" s="233">
        <f t="shared" si="87"/>
        <v>0</v>
      </c>
      <c r="K336" s="229">
        <f t="shared" si="87"/>
        <v>0</v>
      </c>
    </row>
    <row r="337" spans="2:11" x14ac:dyDescent="0.2">
      <c r="B337" s="230" t="s">
        <v>519</v>
      </c>
      <c r="C337" s="231"/>
      <c r="D337" s="232" t="s">
        <v>305</v>
      </c>
      <c r="E337" s="248"/>
      <c r="F337" s="248"/>
      <c r="G337" s="248"/>
      <c r="H337" s="248"/>
      <c r="I337" s="248"/>
      <c r="J337" s="248"/>
      <c r="K337" s="229">
        <f t="shared" ref="K337:K342" si="88">SUM(E337:J337)</f>
        <v>0</v>
      </c>
    </row>
    <row r="338" spans="2:11" x14ac:dyDescent="0.2">
      <c r="B338" s="230" t="s">
        <v>520</v>
      </c>
      <c r="C338" s="231"/>
      <c r="D338" s="232" t="s">
        <v>306</v>
      </c>
      <c r="E338" s="248"/>
      <c r="F338" s="248"/>
      <c r="G338" s="248"/>
      <c r="H338" s="248"/>
      <c r="I338" s="248"/>
      <c r="J338" s="248"/>
      <c r="K338" s="229">
        <f t="shared" si="88"/>
        <v>0</v>
      </c>
    </row>
    <row r="339" spans="2:11" x14ac:dyDescent="0.2">
      <c r="B339" s="230" t="s">
        <v>521</v>
      </c>
      <c r="C339" s="231"/>
      <c r="D339" s="232" t="s">
        <v>120</v>
      </c>
      <c r="E339" s="248"/>
      <c r="F339" s="248"/>
      <c r="G339" s="248"/>
      <c r="H339" s="248"/>
      <c r="I339" s="248"/>
      <c r="J339" s="248"/>
      <c r="K339" s="229">
        <f t="shared" si="88"/>
        <v>0</v>
      </c>
    </row>
    <row r="340" spans="2:11" x14ac:dyDescent="0.2">
      <c r="B340" s="230" t="s">
        <v>522</v>
      </c>
      <c r="C340" s="231"/>
      <c r="D340" s="487" t="s">
        <v>445</v>
      </c>
      <c r="E340" s="248"/>
      <c r="F340" s="248"/>
      <c r="G340" s="248"/>
      <c r="H340" s="248"/>
      <c r="I340" s="248"/>
      <c r="J340" s="248"/>
      <c r="K340" s="229">
        <f t="shared" si="88"/>
        <v>0</v>
      </c>
    </row>
    <row r="341" spans="2:11" x14ac:dyDescent="0.2">
      <c r="B341" s="230" t="s">
        <v>523</v>
      </c>
      <c r="C341" s="231"/>
      <c r="D341" s="232" t="s">
        <v>42</v>
      </c>
      <c r="E341" s="248"/>
      <c r="F341" s="248"/>
      <c r="G341" s="248"/>
      <c r="H341" s="248"/>
      <c r="I341" s="248"/>
      <c r="J341" s="248"/>
      <c r="K341" s="229">
        <f t="shared" si="88"/>
        <v>0</v>
      </c>
    </row>
    <row r="342" spans="2:11" ht="25.5" x14ac:dyDescent="0.2">
      <c r="B342" s="93" t="s">
        <v>249</v>
      </c>
      <c r="C342" s="92"/>
      <c r="D342" s="222" t="s">
        <v>317</v>
      </c>
      <c r="E342" s="279"/>
      <c r="F342" s="279"/>
      <c r="G342" s="279"/>
      <c r="H342" s="279"/>
      <c r="I342" s="279"/>
      <c r="J342" s="279"/>
      <c r="K342" s="224">
        <f t="shared" si="88"/>
        <v>0</v>
      </c>
    </row>
    <row r="343" spans="2:11" x14ac:dyDescent="0.2">
      <c r="B343" s="497" t="s">
        <v>250</v>
      </c>
      <c r="C343" s="503"/>
      <c r="D343" s="317" t="s">
        <v>527</v>
      </c>
      <c r="E343" s="171">
        <f t="shared" ref="E343:K343" si="89">E238+E239+E273+E292+E342+E312</f>
        <v>0</v>
      </c>
      <c r="F343" s="171">
        <f t="shared" si="89"/>
        <v>0</v>
      </c>
      <c r="G343" s="171">
        <f t="shared" si="89"/>
        <v>0</v>
      </c>
      <c r="H343" s="171">
        <f t="shared" si="89"/>
        <v>0</v>
      </c>
      <c r="I343" s="171">
        <f t="shared" si="89"/>
        <v>0</v>
      </c>
      <c r="J343" s="171">
        <f t="shared" si="89"/>
        <v>0</v>
      </c>
      <c r="K343" s="72">
        <f t="shared" si="89"/>
        <v>0</v>
      </c>
    </row>
    <row r="344" spans="2:11" ht="13.5" thickBot="1" x14ac:dyDescent="0.25">
      <c r="B344" s="488" t="s">
        <v>251</v>
      </c>
      <c r="C344" s="319"/>
      <c r="D344" s="244" t="str">
        <f>+D232</f>
        <v>Оперативни трошкови пре укључивања енергије за билансирање и рег. накнаде</v>
      </c>
      <c r="E344" s="838">
        <f>E240+E257+E259+E263+E269+E270+E273+E292+E313+E319+E320+E325+E326+E327+E335+E337+E338+E339+E341+E342</f>
        <v>0</v>
      </c>
      <c r="F344" s="245">
        <f>F240+F257+F259+F263+F269+F270+F273+F292+F313+F319+F320+F325+F326+F327+F335+F337+F338+F339+F341+F342</f>
        <v>0</v>
      </c>
      <c r="G344" s="245"/>
      <c r="H344" s="245"/>
      <c r="I344" s="320"/>
      <c r="J344" s="322"/>
      <c r="K344" s="507">
        <f>+K343-E340-K238</f>
        <v>0</v>
      </c>
    </row>
    <row r="345" spans="2:11" ht="13.5" thickTop="1" x14ac:dyDescent="0.2"/>
  </sheetData>
  <sheetProtection formatCells="0" formatColumns="0" selectLockedCells="1"/>
  <mergeCells count="25">
    <mergeCell ref="I236:J236"/>
    <mergeCell ref="D235:D237"/>
    <mergeCell ref="E235:K235"/>
    <mergeCell ref="B122:J122"/>
    <mergeCell ref="B234:J234"/>
    <mergeCell ref="B235:B237"/>
    <mergeCell ref="E236:F236"/>
    <mergeCell ref="C235:C237"/>
    <mergeCell ref="G236:H236"/>
    <mergeCell ref="E124:F124"/>
    <mergeCell ref="E123:K123"/>
    <mergeCell ref="D123:D125"/>
    <mergeCell ref="B123:B125"/>
    <mergeCell ref="C123:C125"/>
    <mergeCell ref="G124:H124"/>
    <mergeCell ref="I124:J124"/>
    <mergeCell ref="B7:K7"/>
    <mergeCell ref="E11:K11"/>
    <mergeCell ref="B11:B13"/>
    <mergeCell ref="D11:D13"/>
    <mergeCell ref="C11:C13"/>
    <mergeCell ref="I12:J12"/>
    <mergeCell ref="B10:J10"/>
    <mergeCell ref="E12:F12"/>
    <mergeCell ref="G12:H12"/>
  </mergeCells>
  <phoneticPr fontId="0" type="noConversion"/>
  <printOptions horizontalCentered="1" verticalCentered="1"/>
  <pageMargins left="0" right="0" top="3.937007874015748E-2" bottom="3.937007874015748E-2" header="0" footer="0"/>
  <pageSetup paperSize="9" scale="52" fitToHeight="2" orientation="portrait" r:id="rId1"/>
  <headerFooter alignWithMargins="0">
    <oddFooter>&amp;R&amp;"Arial Narrow,Regular"Страна &amp;P од &amp;N</oddFooter>
  </headerFooter>
  <rowBreaks count="2" manualBreakCount="2">
    <brk id="120" min="1" max="10" man="1"/>
    <brk id="232" min="1" max="10" man="1"/>
  </rowBreaks>
  <ignoredErrors>
    <ignoredError sqref="E57 E119:E120 E35 G35 I35 E147:J147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40EB4-0551-473A-84E6-458A475194BB}">
  <sheetPr>
    <pageSetUpPr fitToPage="1"/>
  </sheetPr>
  <dimension ref="A1:Q197"/>
  <sheetViews>
    <sheetView showGridLines="0" showZeros="0" zoomScaleNormal="100" workbookViewId="0"/>
  </sheetViews>
  <sheetFormatPr defaultColWidth="8.85546875" defaultRowHeight="30" customHeight="1" x14ac:dyDescent="0.2"/>
  <cols>
    <col min="1" max="1" width="3.85546875" style="1" customWidth="1"/>
    <col min="2" max="2" width="10.42578125" style="1" customWidth="1"/>
    <col min="3" max="3" width="82.42578125" style="3" customWidth="1"/>
    <col min="4" max="6" width="17.7109375" style="3" bestFit="1" customWidth="1"/>
    <col min="7" max="7" width="15.7109375" style="1" customWidth="1"/>
    <col min="8" max="10" width="8.85546875" style="1" customWidth="1"/>
    <col min="11" max="11" width="19.5703125" style="1" customWidth="1"/>
    <col min="12" max="12" width="20.7109375" style="1" customWidth="1"/>
    <col min="13" max="16384" width="8.85546875" style="1"/>
  </cols>
  <sheetData>
    <row r="1" spans="1:17" s="3" customFormat="1" ht="20.100000000000001" customHeight="1" x14ac:dyDescent="0.2">
      <c r="A1"/>
      <c r="B1"/>
      <c r="C1"/>
    </row>
    <row r="2" spans="1:17" s="3" customFormat="1" ht="20.100000000000001" customHeight="1" x14ac:dyDescent="0.2">
      <c r="A2"/>
      <c r="B2"/>
      <c r="C2"/>
    </row>
    <row r="3" spans="1:17" s="3" customFormat="1" ht="20.100000000000001" customHeight="1" x14ac:dyDescent="0.2">
      <c r="A3"/>
      <c r="B3"/>
      <c r="C3"/>
    </row>
    <row r="4" spans="1:17" s="3" customFormat="1" ht="20.100000000000001" customHeight="1" x14ac:dyDescent="0.2">
      <c r="A4"/>
      <c r="B4"/>
      <c r="C4"/>
      <c r="D4" s="106"/>
      <c r="E4" s="106"/>
    </row>
    <row r="5" spans="1:17" s="3" customFormat="1" ht="20.100000000000001" customHeight="1" x14ac:dyDescent="0.2">
      <c r="B5" s="13"/>
      <c r="C5" s="106"/>
      <c r="D5" s="106"/>
      <c r="E5" s="106"/>
    </row>
    <row r="6" spans="1:17" s="3" customFormat="1" ht="20.100000000000001" customHeight="1" x14ac:dyDescent="0.2">
      <c r="C6" s="61"/>
      <c r="D6" s="61"/>
      <c r="E6" s="61"/>
      <c r="F6" s="61"/>
    </row>
    <row r="7" spans="1:17" s="3" customFormat="1" ht="20.100000000000001" customHeight="1" x14ac:dyDescent="0.2">
      <c r="B7" s="1074" t="s">
        <v>539</v>
      </c>
      <c r="C7" s="1074"/>
      <c r="D7" s="1074"/>
      <c r="E7" s="1074"/>
      <c r="F7" s="1074"/>
      <c r="G7" s="529"/>
    </row>
    <row r="8" spans="1:17" s="3" customFormat="1" ht="20.100000000000001" customHeight="1" x14ac:dyDescent="0.2">
      <c r="B8" s="61"/>
      <c r="C8" s="61"/>
      <c r="D8" s="61"/>
      <c r="E8" s="61"/>
      <c r="F8" s="61"/>
    </row>
    <row r="9" spans="1:17" s="3" customFormat="1" ht="20.100000000000001" customHeight="1" thickBot="1" x14ac:dyDescent="0.25">
      <c r="C9" s="107"/>
      <c r="F9" s="108" t="s">
        <v>43</v>
      </c>
      <c r="K9" s="57"/>
      <c r="L9" s="57"/>
      <c r="M9" s="1"/>
      <c r="N9" s="1"/>
      <c r="O9" s="1"/>
    </row>
    <row r="10" spans="1:17" s="3" customFormat="1" ht="13.5" thickTop="1" x14ac:dyDescent="0.2">
      <c r="B10" s="62" t="s">
        <v>14</v>
      </c>
      <c r="C10" s="63" t="s">
        <v>76</v>
      </c>
      <c r="D10" s="473">
        <f>+'Poc. strana'!$C$19-2</f>
        <v>-2</v>
      </c>
      <c r="E10" s="473">
        <f>+'Poc. strana'!$C$19-1</f>
        <v>-1</v>
      </c>
      <c r="F10" s="1072">
        <f>+'Poc. strana'!$C$19</f>
        <v>0</v>
      </c>
      <c r="G10"/>
      <c r="H10" s="14"/>
      <c r="M10" s="57"/>
      <c r="N10" s="57"/>
      <c r="O10" s="1"/>
      <c r="P10" s="1"/>
      <c r="Q10" s="1"/>
    </row>
    <row r="11" spans="1:17" s="3" customFormat="1" ht="12.75" x14ac:dyDescent="0.2">
      <c r="B11" s="389"/>
      <c r="C11" s="472"/>
      <c r="D11" s="474" t="s">
        <v>427</v>
      </c>
      <c r="E11" s="474" t="s">
        <v>427</v>
      </c>
      <c r="F11" s="1073"/>
      <c r="G11"/>
      <c r="H11" s="14"/>
      <c r="M11" s="57"/>
      <c r="N11" s="57"/>
      <c r="O11" s="1"/>
      <c r="P11" s="1"/>
      <c r="Q11" s="1"/>
    </row>
    <row r="12" spans="1:17" s="3" customFormat="1" ht="20.100000000000001" customHeight="1" x14ac:dyDescent="0.2">
      <c r="B12" s="58">
        <v>1</v>
      </c>
      <c r="C12" s="470" t="s">
        <v>425</v>
      </c>
      <c r="D12" s="475"/>
      <c r="E12" s="475"/>
      <c r="F12" s="217"/>
      <c r="G12"/>
    </row>
    <row r="13" spans="1:17" s="3" customFormat="1" ht="20.100000000000001" customHeight="1" x14ac:dyDescent="0.2">
      <c r="B13" s="59">
        <v>2</v>
      </c>
      <c r="C13" s="471" t="s">
        <v>426</v>
      </c>
      <c r="D13" s="476"/>
      <c r="E13" s="476"/>
      <c r="F13" s="519"/>
      <c r="G13"/>
    </row>
    <row r="14" spans="1:17" s="3" customFormat="1" ht="20.100000000000001" customHeight="1" x14ac:dyDescent="0.2">
      <c r="B14" s="59">
        <v>3</v>
      </c>
      <c r="C14" s="29" t="s">
        <v>186</v>
      </c>
      <c r="D14" s="477">
        <v>0.4</v>
      </c>
      <c r="E14" s="477">
        <v>0.4</v>
      </c>
      <c r="F14" s="177">
        <v>0.4</v>
      </c>
      <c r="G14"/>
    </row>
    <row r="15" spans="1:17" s="3" customFormat="1" ht="20.100000000000001" customHeight="1" x14ac:dyDescent="0.2">
      <c r="B15" s="59">
        <v>4</v>
      </c>
      <c r="C15" s="29" t="s">
        <v>187</v>
      </c>
      <c r="D15" s="477">
        <v>0.6</v>
      </c>
      <c r="E15" s="477">
        <v>0.6</v>
      </c>
      <c r="F15" s="177">
        <v>0.6</v>
      </c>
      <c r="G15"/>
    </row>
    <row r="16" spans="1:17" s="3" customFormat="1" ht="20.100000000000001" customHeight="1" x14ac:dyDescent="0.2">
      <c r="B16" s="83">
        <v>5</v>
      </c>
      <c r="C16" s="109" t="s">
        <v>188</v>
      </c>
      <c r="D16" s="531">
        <v>0.15</v>
      </c>
      <c r="E16" s="531">
        <v>0.15</v>
      </c>
      <c r="F16" s="532">
        <v>0.15</v>
      </c>
      <c r="G16"/>
    </row>
    <row r="17" spans="2:15" s="3" customFormat="1" ht="20.100000000000001" customHeight="1" thickBot="1" x14ac:dyDescent="0.25">
      <c r="B17" s="84">
        <v>6</v>
      </c>
      <c r="C17" s="110" t="s">
        <v>541</v>
      </c>
      <c r="D17" s="478">
        <f>D12*D14/(1-D16)+D13*D15</f>
        <v>0</v>
      </c>
      <c r="E17" s="478">
        <f>E12*E14/(1-E16)+E13*E15</f>
        <v>0</v>
      </c>
      <c r="F17" s="479">
        <f>F12*F14/(1-F16)+F13*F15</f>
        <v>0</v>
      </c>
      <c r="G17"/>
      <c r="H17" s="60"/>
    </row>
    <row r="18" spans="2:15" s="3" customFormat="1" ht="20.100000000000001" customHeight="1" thickTop="1" x14ac:dyDescent="0.2">
      <c r="F18" s="60"/>
    </row>
    <row r="19" spans="2:15" s="3" customFormat="1" ht="20.100000000000001" customHeight="1" x14ac:dyDescent="0.2">
      <c r="B19" s="1071" t="s">
        <v>189</v>
      </c>
      <c r="C19" s="1071"/>
      <c r="D19" s="1071"/>
      <c r="E19" s="1071"/>
      <c r="F19" s="111"/>
    </row>
    <row r="20" spans="2:15" ht="20.100000000000001" customHeight="1" thickBot="1" x14ac:dyDescent="0.25">
      <c r="C20" s="112"/>
      <c r="D20" s="504"/>
      <c r="E20" s="505"/>
      <c r="G20" s="113"/>
      <c r="K20" s="3"/>
      <c r="L20" s="3"/>
      <c r="M20" s="3"/>
      <c r="N20" s="3"/>
      <c r="O20" s="3"/>
    </row>
    <row r="21" spans="2:15" ht="13.5" thickTop="1" x14ac:dyDescent="0.2">
      <c r="B21" s="272" t="s">
        <v>14</v>
      </c>
      <c r="C21" s="533" t="s">
        <v>76</v>
      </c>
      <c r="D21" s="534" t="s">
        <v>346</v>
      </c>
      <c r="E21" s="535" t="s">
        <v>347</v>
      </c>
      <c r="F21"/>
      <c r="G21"/>
      <c r="K21" s="3"/>
      <c r="L21" s="3"/>
      <c r="M21" s="3"/>
      <c r="N21" s="3"/>
      <c r="O21" s="3"/>
    </row>
    <row r="22" spans="2:15" ht="20.100000000000001" customHeight="1" x14ac:dyDescent="0.2">
      <c r="B22" s="114">
        <v>1</v>
      </c>
      <c r="C22" s="115" t="s">
        <v>96</v>
      </c>
      <c r="D22" s="343">
        <f>+'5 Struktura izvora finans'!E19</f>
        <v>0</v>
      </c>
      <c r="E22" s="345">
        <f>IF(D$24=0,,D22/D$24)</f>
        <v>0</v>
      </c>
      <c r="F22"/>
      <c r="G22"/>
    </row>
    <row r="23" spans="2:15" ht="20.100000000000001" customHeight="1" x14ac:dyDescent="0.2">
      <c r="B23" s="116">
        <v>2</v>
      </c>
      <c r="C23" s="117" t="s">
        <v>97</v>
      </c>
      <c r="D23" s="344">
        <f>+'5 Struktura izvora finans'!E35</f>
        <v>0</v>
      </c>
      <c r="E23" s="346">
        <f>IF(D$24=0,,D23/D$24)</f>
        <v>0</v>
      </c>
      <c r="F23"/>
      <c r="G23"/>
    </row>
    <row r="24" spans="2:15" ht="20.100000000000001" customHeight="1" thickBot="1" x14ac:dyDescent="0.25">
      <c r="B24" s="118">
        <v>3</v>
      </c>
      <c r="C24" s="110" t="s">
        <v>190</v>
      </c>
      <c r="D24" s="119">
        <f>SUM(D22:D23)</f>
        <v>0</v>
      </c>
      <c r="E24" s="347">
        <f>SUM(E22:E23)</f>
        <v>0</v>
      </c>
      <c r="F24"/>
      <c r="G24"/>
    </row>
    <row r="25" spans="2:15" ht="20.100000000000001" customHeight="1" thickTop="1" x14ac:dyDescent="0.2">
      <c r="C25" s="1"/>
      <c r="D25" s="1"/>
      <c r="E25" s="1"/>
      <c r="F25" s="1"/>
    </row>
    <row r="26" spans="2:15" ht="20.100000000000001" customHeight="1" x14ac:dyDescent="0.2">
      <c r="C26" s="1"/>
      <c r="D26" s="1"/>
      <c r="E26" s="1"/>
      <c r="F26" s="1"/>
    </row>
    <row r="27" spans="2:15" ht="20.100000000000001" customHeight="1" x14ac:dyDescent="0.2">
      <c r="C27" s="1"/>
      <c r="D27" s="1"/>
      <c r="E27" s="1"/>
      <c r="F27" s="1"/>
    </row>
    <row r="28" spans="2:15" ht="20.100000000000001" customHeight="1" x14ac:dyDescent="0.2">
      <c r="C28" s="1"/>
      <c r="D28" s="1"/>
      <c r="E28" s="1"/>
      <c r="F28" s="1"/>
    </row>
    <row r="29" spans="2:15" ht="20.100000000000001" customHeight="1" x14ac:dyDescent="0.2">
      <c r="C29" s="1"/>
      <c r="D29" s="1"/>
      <c r="E29" s="1"/>
      <c r="F29" s="1"/>
    </row>
    <row r="30" spans="2:15" ht="20.100000000000001" customHeight="1" x14ac:dyDescent="0.2">
      <c r="C30" s="1"/>
      <c r="D30" s="1"/>
      <c r="E30" s="1"/>
      <c r="F30" s="1"/>
    </row>
    <row r="31" spans="2:15" ht="20.100000000000001" customHeight="1" x14ac:dyDescent="0.2">
      <c r="C31" s="1"/>
      <c r="D31" s="1"/>
      <c r="E31" s="1"/>
      <c r="F31" s="1"/>
    </row>
    <row r="32" spans="2:15" ht="20.100000000000001" customHeight="1" x14ac:dyDescent="0.2">
      <c r="C32" s="1"/>
      <c r="D32" s="1"/>
      <c r="E32" s="1"/>
      <c r="F32" s="1"/>
    </row>
    <row r="33" s="1" customFormat="1" ht="20.100000000000001" customHeight="1" x14ac:dyDescent="0.2"/>
    <row r="34" s="1" customFormat="1" ht="30" customHeight="1" x14ac:dyDescent="0.2"/>
    <row r="35" s="1" customFormat="1" ht="30" customHeight="1" x14ac:dyDescent="0.2"/>
    <row r="36" s="1" customFormat="1" ht="30" customHeight="1" x14ac:dyDescent="0.2"/>
    <row r="37" s="1" customFormat="1" ht="30" customHeight="1" x14ac:dyDescent="0.2"/>
    <row r="38" s="1" customFormat="1" ht="30" customHeight="1" x14ac:dyDescent="0.2"/>
    <row r="39" s="1" customFormat="1" ht="30" customHeight="1" x14ac:dyDescent="0.2"/>
    <row r="40" s="1" customFormat="1" ht="30" customHeight="1" x14ac:dyDescent="0.2"/>
    <row r="41" s="1" customFormat="1" ht="30" customHeight="1" x14ac:dyDescent="0.2"/>
    <row r="42" s="1" customFormat="1" ht="30" customHeight="1" x14ac:dyDescent="0.2"/>
    <row r="43" s="1" customFormat="1" ht="30" customHeight="1" x14ac:dyDescent="0.2"/>
    <row r="44" s="1" customFormat="1" ht="30" customHeight="1" x14ac:dyDescent="0.2"/>
    <row r="45" s="1" customFormat="1" ht="30" customHeight="1" x14ac:dyDescent="0.2"/>
    <row r="46" s="1" customFormat="1" ht="30" customHeight="1" x14ac:dyDescent="0.2"/>
    <row r="47" s="1" customFormat="1" ht="30" customHeight="1" x14ac:dyDescent="0.2"/>
    <row r="48" s="1" customFormat="1" ht="30" customHeight="1" x14ac:dyDescent="0.2"/>
    <row r="49" s="1" customFormat="1" ht="30" customHeight="1" x14ac:dyDescent="0.2"/>
    <row r="50" s="1" customFormat="1" ht="30" customHeight="1" x14ac:dyDescent="0.2"/>
    <row r="51" s="1" customFormat="1" ht="30" customHeight="1" x14ac:dyDescent="0.2"/>
    <row r="52" s="1" customFormat="1" ht="30" customHeight="1" x14ac:dyDescent="0.2"/>
    <row r="53" s="1" customFormat="1" ht="30" customHeight="1" x14ac:dyDescent="0.2"/>
    <row r="54" s="1" customFormat="1" ht="30" customHeight="1" x14ac:dyDescent="0.2"/>
    <row r="55" s="1" customFormat="1" ht="30" customHeight="1" x14ac:dyDescent="0.2"/>
    <row r="56" s="1" customFormat="1" ht="30" customHeight="1" x14ac:dyDescent="0.2"/>
    <row r="57" s="1" customFormat="1" ht="30" customHeight="1" x14ac:dyDescent="0.2"/>
    <row r="58" s="1" customFormat="1" ht="30" customHeight="1" x14ac:dyDescent="0.2"/>
    <row r="59" s="1" customFormat="1" ht="30" customHeight="1" x14ac:dyDescent="0.2"/>
    <row r="60" s="1" customFormat="1" ht="30" customHeight="1" x14ac:dyDescent="0.2"/>
    <row r="61" s="1" customFormat="1" ht="30" customHeight="1" x14ac:dyDescent="0.2"/>
    <row r="62" s="1" customFormat="1" ht="30" customHeight="1" x14ac:dyDescent="0.2"/>
    <row r="63" s="1" customFormat="1" ht="30" customHeight="1" x14ac:dyDescent="0.2"/>
    <row r="64" s="1" customFormat="1" ht="30" customHeight="1" x14ac:dyDescent="0.2"/>
    <row r="65" s="1" customFormat="1" ht="30" customHeight="1" x14ac:dyDescent="0.2"/>
    <row r="66" s="1" customFormat="1" ht="30" customHeight="1" x14ac:dyDescent="0.2"/>
    <row r="67" s="1" customFormat="1" ht="30" customHeight="1" x14ac:dyDescent="0.2"/>
    <row r="68" s="1" customFormat="1" ht="30" customHeight="1" x14ac:dyDescent="0.2"/>
    <row r="69" s="1" customFormat="1" ht="30" customHeight="1" x14ac:dyDescent="0.2"/>
    <row r="70" s="1" customFormat="1" ht="30" customHeight="1" x14ac:dyDescent="0.2"/>
    <row r="71" s="1" customFormat="1" ht="30" customHeight="1" x14ac:dyDescent="0.2"/>
    <row r="72" s="1" customFormat="1" ht="30" customHeight="1" x14ac:dyDescent="0.2"/>
    <row r="73" s="1" customFormat="1" ht="30" customHeight="1" x14ac:dyDescent="0.2"/>
    <row r="74" s="1" customFormat="1" ht="30" customHeight="1" x14ac:dyDescent="0.2"/>
    <row r="75" s="1" customFormat="1" ht="30" customHeight="1" x14ac:dyDescent="0.2"/>
    <row r="76" s="1" customFormat="1" ht="30" customHeight="1" x14ac:dyDescent="0.2"/>
    <row r="77" s="1" customFormat="1" ht="30" customHeight="1" x14ac:dyDescent="0.2"/>
    <row r="78" s="1" customFormat="1" ht="30" customHeight="1" x14ac:dyDescent="0.2"/>
    <row r="79" s="1" customFormat="1" ht="30" customHeight="1" x14ac:dyDescent="0.2"/>
    <row r="80" s="1" customFormat="1" ht="30" customHeight="1" x14ac:dyDescent="0.2"/>
    <row r="81" s="1" customFormat="1" ht="30" customHeight="1" x14ac:dyDescent="0.2"/>
    <row r="82" s="1" customFormat="1" ht="30" customHeight="1" x14ac:dyDescent="0.2"/>
    <row r="83" s="1" customFormat="1" ht="30" customHeight="1" x14ac:dyDescent="0.2"/>
    <row r="84" s="1" customFormat="1" ht="30" customHeight="1" x14ac:dyDescent="0.2"/>
    <row r="85" s="1" customFormat="1" ht="30" customHeight="1" x14ac:dyDescent="0.2"/>
    <row r="86" s="1" customFormat="1" ht="30" customHeight="1" x14ac:dyDescent="0.2"/>
    <row r="87" s="1" customFormat="1" ht="30" customHeight="1" x14ac:dyDescent="0.2"/>
    <row r="88" s="1" customFormat="1" ht="30" customHeight="1" x14ac:dyDescent="0.2"/>
    <row r="89" s="1" customFormat="1" ht="30" customHeight="1" x14ac:dyDescent="0.2"/>
    <row r="90" s="1" customFormat="1" ht="30" customHeight="1" x14ac:dyDescent="0.2"/>
    <row r="91" s="1" customFormat="1" ht="30" customHeight="1" x14ac:dyDescent="0.2"/>
    <row r="92" s="1" customFormat="1" ht="30" customHeight="1" x14ac:dyDescent="0.2"/>
    <row r="93" s="1" customFormat="1" ht="30" customHeight="1" x14ac:dyDescent="0.2"/>
    <row r="94" s="1" customFormat="1" ht="30" customHeight="1" x14ac:dyDescent="0.2"/>
    <row r="95" s="1" customFormat="1" ht="30" customHeight="1" x14ac:dyDescent="0.2"/>
    <row r="96" s="1" customFormat="1" ht="30" customHeight="1" x14ac:dyDescent="0.2"/>
    <row r="97" s="1" customFormat="1" ht="30" customHeight="1" x14ac:dyDescent="0.2"/>
    <row r="98" s="1" customFormat="1" ht="30" customHeight="1" x14ac:dyDescent="0.2"/>
    <row r="99" s="1" customFormat="1" ht="30" customHeight="1" x14ac:dyDescent="0.2"/>
    <row r="100" s="1" customFormat="1" ht="30" customHeight="1" x14ac:dyDescent="0.2"/>
    <row r="101" s="1" customFormat="1" ht="30" customHeight="1" x14ac:dyDescent="0.2"/>
    <row r="102" s="1" customFormat="1" ht="30" customHeight="1" x14ac:dyDescent="0.2"/>
    <row r="103" s="1" customFormat="1" ht="30" customHeight="1" x14ac:dyDescent="0.2"/>
    <row r="104" s="1" customFormat="1" ht="30" customHeight="1" x14ac:dyDescent="0.2"/>
    <row r="105" s="1" customFormat="1" ht="30" customHeight="1" x14ac:dyDescent="0.2"/>
    <row r="106" s="1" customFormat="1" ht="30" customHeight="1" x14ac:dyDescent="0.2"/>
    <row r="107" s="1" customFormat="1" ht="30" customHeight="1" x14ac:dyDescent="0.2"/>
    <row r="108" s="1" customFormat="1" ht="30" customHeight="1" x14ac:dyDescent="0.2"/>
    <row r="109" s="1" customFormat="1" ht="30" customHeight="1" x14ac:dyDescent="0.2"/>
    <row r="110" s="1" customFormat="1" ht="30" customHeight="1" x14ac:dyDescent="0.2"/>
    <row r="111" s="1" customFormat="1" ht="30" customHeight="1" x14ac:dyDescent="0.2"/>
    <row r="112" s="1" customFormat="1" ht="30" customHeight="1" x14ac:dyDescent="0.2"/>
    <row r="113" s="1" customFormat="1" ht="30" customHeight="1" x14ac:dyDescent="0.2"/>
    <row r="114" s="1" customFormat="1" ht="30" customHeight="1" x14ac:dyDescent="0.2"/>
    <row r="115" s="1" customFormat="1" ht="30" customHeight="1" x14ac:dyDescent="0.2"/>
    <row r="116" s="1" customFormat="1" ht="30" customHeight="1" x14ac:dyDescent="0.2"/>
    <row r="117" s="1" customFormat="1" ht="30" customHeight="1" x14ac:dyDescent="0.2"/>
    <row r="118" s="1" customFormat="1" ht="30" customHeight="1" x14ac:dyDescent="0.2"/>
    <row r="119" s="1" customFormat="1" ht="30" customHeight="1" x14ac:dyDescent="0.2"/>
    <row r="120" s="1" customFormat="1" ht="30" customHeight="1" x14ac:dyDescent="0.2"/>
    <row r="121" s="1" customFormat="1" ht="30" customHeight="1" x14ac:dyDescent="0.2"/>
    <row r="122" s="1" customFormat="1" ht="30" customHeight="1" x14ac:dyDescent="0.2"/>
    <row r="123" s="1" customFormat="1" ht="30" customHeight="1" x14ac:dyDescent="0.2"/>
    <row r="124" s="1" customFormat="1" ht="30" customHeight="1" x14ac:dyDescent="0.2"/>
    <row r="125" s="1" customFormat="1" ht="30" customHeight="1" x14ac:dyDescent="0.2"/>
    <row r="126" s="1" customFormat="1" ht="30" customHeight="1" x14ac:dyDescent="0.2"/>
    <row r="127" s="1" customFormat="1" ht="30" customHeight="1" x14ac:dyDescent="0.2"/>
    <row r="128" s="1" customFormat="1" ht="30" customHeight="1" x14ac:dyDescent="0.2"/>
    <row r="129" s="1" customFormat="1" ht="30" customHeight="1" x14ac:dyDescent="0.2"/>
    <row r="130" s="1" customFormat="1" ht="30" customHeight="1" x14ac:dyDescent="0.2"/>
    <row r="131" s="1" customFormat="1" ht="30" customHeight="1" x14ac:dyDescent="0.2"/>
    <row r="132" s="1" customFormat="1" ht="30" customHeight="1" x14ac:dyDescent="0.2"/>
    <row r="133" s="1" customFormat="1" ht="30" customHeight="1" x14ac:dyDescent="0.2"/>
    <row r="134" s="1" customFormat="1" ht="30" customHeight="1" x14ac:dyDescent="0.2"/>
    <row r="135" s="1" customFormat="1" ht="30" customHeight="1" x14ac:dyDescent="0.2"/>
    <row r="136" s="1" customFormat="1" ht="30" customHeight="1" x14ac:dyDescent="0.2"/>
    <row r="137" s="1" customFormat="1" ht="30" customHeight="1" x14ac:dyDescent="0.2"/>
    <row r="138" s="1" customFormat="1" ht="30" customHeight="1" x14ac:dyDescent="0.2"/>
    <row r="139" s="1" customFormat="1" ht="30" customHeight="1" x14ac:dyDescent="0.2"/>
    <row r="140" s="1" customFormat="1" ht="30" customHeight="1" x14ac:dyDescent="0.2"/>
    <row r="141" s="1" customFormat="1" ht="30" customHeight="1" x14ac:dyDescent="0.2"/>
    <row r="142" s="1" customFormat="1" ht="30" customHeight="1" x14ac:dyDescent="0.2"/>
    <row r="143" s="1" customFormat="1" ht="30" customHeight="1" x14ac:dyDescent="0.2"/>
    <row r="144" s="1" customFormat="1" ht="30" customHeight="1" x14ac:dyDescent="0.2"/>
    <row r="145" s="1" customFormat="1" ht="30" customHeight="1" x14ac:dyDescent="0.2"/>
    <row r="146" s="1" customFormat="1" ht="30" customHeight="1" x14ac:dyDescent="0.2"/>
    <row r="147" s="1" customFormat="1" ht="30" customHeight="1" x14ac:dyDescent="0.2"/>
    <row r="148" s="1" customFormat="1" ht="30" customHeight="1" x14ac:dyDescent="0.2"/>
    <row r="149" s="1" customFormat="1" ht="30" customHeight="1" x14ac:dyDescent="0.2"/>
    <row r="150" s="1" customFormat="1" ht="30" customHeight="1" x14ac:dyDescent="0.2"/>
    <row r="151" s="1" customFormat="1" ht="30" customHeight="1" x14ac:dyDescent="0.2"/>
    <row r="152" s="1" customFormat="1" ht="30" customHeight="1" x14ac:dyDescent="0.2"/>
    <row r="153" s="1" customFormat="1" ht="30" customHeight="1" x14ac:dyDescent="0.2"/>
    <row r="154" s="1" customFormat="1" ht="30" customHeight="1" x14ac:dyDescent="0.2"/>
    <row r="155" s="1" customFormat="1" ht="30" customHeight="1" x14ac:dyDescent="0.2"/>
    <row r="156" s="1" customFormat="1" ht="30" customHeight="1" x14ac:dyDescent="0.2"/>
    <row r="157" s="1" customFormat="1" ht="30" customHeight="1" x14ac:dyDescent="0.2"/>
    <row r="158" s="1" customFormat="1" ht="30" customHeight="1" x14ac:dyDescent="0.2"/>
    <row r="159" s="1" customFormat="1" ht="30" customHeight="1" x14ac:dyDescent="0.2"/>
    <row r="160" s="1" customFormat="1" ht="30" customHeight="1" x14ac:dyDescent="0.2"/>
    <row r="161" s="1" customFormat="1" ht="30" customHeight="1" x14ac:dyDescent="0.2"/>
    <row r="162" s="1" customFormat="1" ht="30" customHeight="1" x14ac:dyDescent="0.2"/>
    <row r="163" s="1" customFormat="1" ht="30" customHeight="1" x14ac:dyDescent="0.2"/>
    <row r="164" s="1" customFormat="1" ht="30" customHeight="1" x14ac:dyDescent="0.2"/>
    <row r="165" s="1" customFormat="1" ht="30" customHeight="1" x14ac:dyDescent="0.2"/>
    <row r="166" s="1" customFormat="1" ht="30" customHeight="1" x14ac:dyDescent="0.2"/>
    <row r="167" s="1" customFormat="1" ht="30" customHeight="1" x14ac:dyDescent="0.2"/>
    <row r="168" s="1" customFormat="1" ht="30" customHeight="1" x14ac:dyDescent="0.2"/>
    <row r="169" s="1" customFormat="1" ht="30" customHeight="1" x14ac:dyDescent="0.2"/>
    <row r="170" s="1" customFormat="1" ht="30" customHeight="1" x14ac:dyDescent="0.2"/>
    <row r="171" s="1" customFormat="1" ht="30" customHeight="1" x14ac:dyDescent="0.2"/>
    <row r="172" s="1" customFormat="1" ht="30" customHeight="1" x14ac:dyDescent="0.2"/>
    <row r="173" s="1" customFormat="1" ht="30" customHeight="1" x14ac:dyDescent="0.2"/>
    <row r="174" s="1" customFormat="1" ht="30" customHeight="1" x14ac:dyDescent="0.2"/>
    <row r="175" s="1" customFormat="1" ht="30" customHeight="1" x14ac:dyDescent="0.2"/>
    <row r="176" s="1" customFormat="1" ht="30" customHeight="1" x14ac:dyDescent="0.2"/>
    <row r="177" s="1" customFormat="1" ht="30" customHeight="1" x14ac:dyDescent="0.2"/>
    <row r="178" s="1" customFormat="1" ht="30" customHeight="1" x14ac:dyDescent="0.2"/>
    <row r="179" s="1" customFormat="1" ht="30" customHeight="1" x14ac:dyDescent="0.2"/>
    <row r="180" s="1" customFormat="1" ht="30" customHeight="1" x14ac:dyDescent="0.2"/>
    <row r="181" s="1" customFormat="1" ht="30" customHeight="1" x14ac:dyDescent="0.2"/>
    <row r="182" s="1" customFormat="1" ht="30" customHeight="1" x14ac:dyDescent="0.2"/>
    <row r="183" s="1" customFormat="1" ht="30" customHeight="1" x14ac:dyDescent="0.2"/>
    <row r="184" s="1" customFormat="1" ht="30" customHeight="1" x14ac:dyDescent="0.2"/>
    <row r="185" s="1" customFormat="1" ht="30" customHeight="1" x14ac:dyDescent="0.2"/>
    <row r="186" s="1" customFormat="1" ht="30" customHeight="1" x14ac:dyDescent="0.2"/>
    <row r="187" s="1" customFormat="1" ht="30" customHeight="1" x14ac:dyDescent="0.2"/>
    <row r="188" s="1" customFormat="1" ht="30" customHeight="1" x14ac:dyDescent="0.2"/>
    <row r="189" s="1" customFormat="1" ht="30" customHeight="1" x14ac:dyDescent="0.2"/>
    <row r="190" s="1" customFormat="1" ht="30" customHeight="1" x14ac:dyDescent="0.2"/>
    <row r="191" s="1" customFormat="1" ht="30" customHeight="1" x14ac:dyDescent="0.2"/>
    <row r="192" s="1" customFormat="1" ht="30" customHeight="1" x14ac:dyDescent="0.2"/>
    <row r="193" s="1" customFormat="1" ht="30" customHeight="1" x14ac:dyDescent="0.2"/>
    <row r="194" s="1" customFormat="1" ht="30" customHeight="1" x14ac:dyDescent="0.2"/>
    <row r="195" s="1" customFormat="1" ht="30" customHeight="1" x14ac:dyDescent="0.2"/>
    <row r="196" s="1" customFormat="1" ht="30" customHeight="1" x14ac:dyDescent="0.2"/>
    <row r="197" s="1" customFormat="1" ht="30" customHeight="1" x14ac:dyDescent="0.2"/>
  </sheetData>
  <sheetProtection selectLockedCells="1"/>
  <mergeCells count="3">
    <mergeCell ref="B19:E19"/>
    <mergeCell ref="F10:F11"/>
    <mergeCell ref="B7:F7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8" orientation="landscape" r:id="rId1"/>
  <headerFooter alignWithMargins="0">
    <oddFooter>&amp;RСтрана &amp;P од &amp;N</oddFooter>
  </headerFooter>
  <ignoredErrors>
    <ignoredError sqref="E22:E23 D22:D24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652E6-47AD-4505-BE6B-4C222F98D6CE}">
  <sheetPr codeName="Sheet6"/>
  <dimension ref="A1:I43"/>
  <sheetViews>
    <sheetView showGridLines="0" zoomScaleNormal="100" workbookViewId="0"/>
  </sheetViews>
  <sheetFormatPr defaultRowHeight="15" customHeight="1" x14ac:dyDescent="0.2"/>
  <cols>
    <col min="1" max="1" width="3.85546875" style="1" customWidth="1"/>
    <col min="2" max="3" width="8.28515625" style="2" customWidth="1"/>
    <col min="4" max="4" width="45.5703125" style="1" customWidth="1"/>
    <col min="5" max="8" width="15.7109375" style="1" customWidth="1"/>
    <col min="9" max="16384" width="9.140625" style="1"/>
  </cols>
  <sheetData>
    <row r="1" spans="1:8" s="3" customFormat="1" ht="15" customHeight="1" x14ac:dyDescent="0.2">
      <c r="A1"/>
      <c r="B1"/>
      <c r="C1"/>
      <c r="D1"/>
    </row>
    <row r="2" spans="1:8" s="3" customFormat="1" ht="15" customHeight="1" x14ac:dyDescent="0.2">
      <c r="A2"/>
      <c r="B2"/>
      <c r="C2"/>
      <c r="D2"/>
    </row>
    <row r="3" spans="1:8" s="3" customFormat="1" ht="15" customHeight="1" x14ac:dyDescent="0.2">
      <c r="A3"/>
      <c r="B3"/>
      <c r="C3"/>
      <c r="D3"/>
    </row>
    <row r="4" spans="1:8" s="3" customFormat="1" ht="15" customHeight="1" x14ac:dyDescent="0.2">
      <c r="A4"/>
      <c r="B4"/>
      <c r="C4"/>
      <c r="D4"/>
    </row>
    <row r="5" spans="1:8" s="3" customFormat="1" ht="15" customHeight="1" x14ac:dyDescent="0.2">
      <c r="B5" s="15"/>
      <c r="C5" s="15"/>
    </row>
    <row r="6" spans="1:8" ht="15" customHeight="1" x14ac:dyDescent="0.2">
      <c r="B6" s="49"/>
      <c r="C6" s="49"/>
    </row>
    <row r="7" spans="1:8" ht="15" customHeight="1" x14ac:dyDescent="0.2">
      <c r="B7" s="1039" t="s">
        <v>420</v>
      </c>
      <c r="C7" s="1039"/>
      <c r="D7" s="1039"/>
      <c r="E7" s="1039"/>
      <c r="F7" s="1039"/>
      <c r="G7" s="1039"/>
      <c r="H7" s="1039"/>
    </row>
    <row r="8" spans="1:8" ht="15" customHeight="1" x14ac:dyDescent="0.2">
      <c r="B8" s="50"/>
      <c r="C8" s="50"/>
      <c r="D8" s="32"/>
      <c r="E8" s="32"/>
      <c r="F8" s="32"/>
      <c r="G8" s="32"/>
      <c r="H8" s="32"/>
    </row>
    <row r="9" spans="1:8" ht="15" customHeight="1" thickBot="1" x14ac:dyDescent="0.25">
      <c r="E9" s="27" t="s">
        <v>171</v>
      </c>
    </row>
    <row r="10" spans="1:8" ht="15" customHeight="1" thickTop="1" x14ac:dyDescent="0.2">
      <c r="B10" s="1080" t="s">
        <v>96</v>
      </c>
      <c r="C10" s="1081"/>
      <c r="D10" s="1081"/>
      <c r="E10" s="1082"/>
      <c r="F10"/>
      <c r="G10" s="3"/>
      <c r="H10" s="3"/>
    </row>
    <row r="11" spans="1:8" ht="63.75" x14ac:dyDescent="0.2">
      <c r="B11" s="42" t="s">
        <v>14</v>
      </c>
      <c r="C11" s="77" t="s">
        <v>550</v>
      </c>
      <c r="D11" s="37" t="s">
        <v>76</v>
      </c>
      <c r="E11" s="378" t="s">
        <v>442</v>
      </c>
      <c r="F11"/>
      <c r="G11" s="85"/>
      <c r="H11" s="85"/>
    </row>
    <row r="12" spans="1:8" ht="15" customHeight="1" x14ac:dyDescent="0.2">
      <c r="B12" s="51">
        <v>1</v>
      </c>
      <c r="C12" s="537">
        <v>30</v>
      </c>
      <c r="D12" s="28" t="s">
        <v>313</v>
      </c>
      <c r="E12" s="218"/>
      <c r="F12"/>
      <c r="G12" s="35"/>
      <c r="H12" s="35"/>
    </row>
    <row r="13" spans="1:8" ht="15" customHeight="1" x14ac:dyDescent="0.2">
      <c r="B13" s="52">
        <v>2</v>
      </c>
      <c r="C13" s="538">
        <v>31</v>
      </c>
      <c r="D13" s="29" t="s">
        <v>123</v>
      </c>
      <c r="E13" s="219"/>
      <c r="F13"/>
      <c r="G13" s="35"/>
      <c r="H13" s="35"/>
    </row>
    <row r="14" spans="1:8" ht="15" customHeight="1" x14ac:dyDescent="0.2">
      <c r="B14" s="52">
        <v>3</v>
      </c>
      <c r="C14" s="538">
        <v>32</v>
      </c>
      <c r="D14" s="29" t="s">
        <v>124</v>
      </c>
      <c r="E14" s="219"/>
      <c r="F14"/>
      <c r="H14" s="35"/>
    </row>
    <row r="15" spans="1:8" ht="15" customHeight="1" x14ac:dyDescent="0.2">
      <c r="B15" s="52">
        <v>4</v>
      </c>
      <c r="C15" s="538">
        <v>33</v>
      </c>
      <c r="D15" s="29" t="s">
        <v>125</v>
      </c>
      <c r="E15" s="219"/>
      <c r="F15"/>
      <c r="G15" s="35"/>
      <c r="H15" s="35"/>
    </row>
    <row r="16" spans="1:8" ht="15" customHeight="1" x14ac:dyDescent="0.2">
      <c r="B16" s="52">
        <v>5</v>
      </c>
      <c r="C16" s="538">
        <v>34</v>
      </c>
      <c r="D16" s="29" t="s">
        <v>314</v>
      </c>
      <c r="E16" s="219"/>
      <c r="F16"/>
      <c r="G16" s="35"/>
      <c r="H16" s="35"/>
    </row>
    <row r="17" spans="2:8" ht="15" customHeight="1" x14ac:dyDescent="0.2">
      <c r="B17" s="52">
        <v>6</v>
      </c>
      <c r="C17" s="539">
        <v>35</v>
      </c>
      <c r="D17" s="30" t="s">
        <v>126</v>
      </c>
      <c r="E17" s="219"/>
      <c r="F17"/>
      <c r="G17" s="35"/>
      <c r="H17" s="35"/>
    </row>
    <row r="18" spans="2:8" ht="15" customHeight="1" x14ac:dyDescent="0.2">
      <c r="B18" s="53">
        <v>7</v>
      </c>
      <c r="C18" s="540" t="s">
        <v>551</v>
      </c>
      <c r="D18" s="109" t="s">
        <v>133</v>
      </c>
      <c r="E18" s="220"/>
      <c r="F18"/>
      <c r="G18" s="35"/>
      <c r="H18" s="35"/>
    </row>
    <row r="19" spans="2:8" ht="15" customHeight="1" thickBot="1" x14ac:dyDescent="0.25">
      <c r="B19" s="54">
        <v>8</v>
      </c>
      <c r="C19" s="536"/>
      <c r="D19" s="31" t="s">
        <v>134</v>
      </c>
      <c r="E19" s="33">
        <f>E12+E13+E14+E15+E16-E17-E18</f>
        <v>0</v>
      </c>
      <c r="F19"/>
      <c r="G19" s="35"/>
      <c r="H19" s="35"/>
    </row>
    <row r="20" spans="2:8" ht="15" customHeight="1" thickTop="1" x14ac:dyDescent="0.2">
      <c r="G20" s="3"/>
      <c r="H20" s="3"/>
    </row>
    <row r="21" spans="2:8" ht="15" customHeight="1" x14ac:dyDescent="0.2">
      <c r="B21" s="1039" t="s">
        <v>421</v>
      </c>
      <c r="C21" s="1039"/>
      <c r="D21" s="1039"/>
      <c r="E21" s="1039"/>
      <c r="F21" s="1039"/>
      <c r="G21" s="1039"/>
      <c r="H21" s="1039"/>
    </row>
    <row r="22" spans="2:8" ht="15" customHeight="1" thickBot="1" x14ac:dyDescent="0.25"/>
    <row r="23" spans="2:8" ht="15" customHeight="1" thickTop="1" x14ac:dyDescent="0.2">
      <c r="B23" s="1080" t="s">
        <v>97</v>
      </c>
      <c r="C23" s="1081"/>
      <c r="D23" s="1081"/>
      <c r="E23" s="1081"/>
      <c r="F23" s="1081"/>
      <c r="G23" s="1081"/>
      <c r="H23" s="1082"/>
    </row>
    <row r="24" spans="2:8" ht="12.75" x14ac:dyDescent="0.2">
      <c r="B24" s="1070" t="s">
        <v>14</v>
      </c>
      <c r="C24" s="1083" t="s">
        <v>550</v>
      </c>
      <c r="D24" s="1066" t="s">
        <v>76</v>
      </c>
      <c r="E24" s="1077" t="s">
        <v>442</v>
      </c>
      <c r="F24" s="1078"/>
      <c r="G24" s="1078"/>
      <c r="H24" s="1079"/>
    </row>
    <row r="25" spans="2:8" s="38" customFormat="1" ht="63.75" x14ac:dyDescent="0.2">
      <c r="B25" s="1075"/>
      <c r="C25" s="1084"/>
      <c r="D25" s="1076"/>
      <c r="E25" s="37" t="s">
        <v>175</v>
      </c>
      <c r="F25" s="39" t="s">
        <v>543</v>
      </c>
      <c r="G25" s="43" t="str">
        <f>"Планирани износ расхода од камата у "&amp;'Poc. strana'!$C$19&amp;". години (у 000 дин.)"</f>
        <v>Планирани износ расхода од камата у . години (у 000 дин.)</v>
      </c>
      <c r="H25" s="121" t="str">
        <f>"Планирани износ отплате обавеза у "&amp;'Poc. strana'!$C$19&amp;". години (у 000 дин.)"</f>
        <v>Планирани износ отплате обавеза у . години (у 000 дин.)</v>
      </c>
    </row>
    <row r="26" spans="2:8" ht="15" customHeight="1" x14ac:dyDescent="0.2">
      <c r="B26" s="51">
        <v>1</v>
      </c>
      <c r="C26" s="537">
        <v>41</v>
      </c>
      <c r="D26" s="28" t="s">
        <v>127</v>
      </c>
      <c r="E26" s="40">
        <f>SUM(E27:E29)</f>
        <v>0</v>
      </c>
      <c r="F26" s="178">
        <f>IF(E26=0,,((E27*(1+F27)+E28*(1+F28)+E29*(1+F29))/E26-1))</f>
        <v>0</v>
      </c>
      <c r="G26" s="122">
        <f>SUM(G27:G29)</f>
        <v>0</v>
      </c>
      <c r="H26" s="123">
        <f>SUM(H27:H29)</f>
        <v>0</v>
      </c>
    </row>
    <row r="27" spans="2:8" ht="15" customHeight="1" x14ac:dyDescent="0.2">
      <c r="B27" s="52" t="s">
        <v>46</v>
      </c>
      <c r="C27" s="538">
        <v>414</v>
      </c>
      <c r="D27" s="29" t="s">
        <v>128</v>
      </c>
      <c r="E27" s="323"/>
      <c r="F27" s="330"/>
      <c r="G27" s="323"/>
      <c r="H27" s="379"/>
    </row>
    <row r="28" spans="2:8" ht="15" customHeight="1" x14ac:dyDescent="0.2">
      <c r="B28" s="52" t="s">
        <v>47</v>
      </c>
      <c r="C28" s="538">
        <v>415</v>
      </c>
      <c r="D28" s="29" t="s">
        <v>129</v>
      </c>
      <c r="E28" s="323"/>
      <c r="F28" s="330"/>
      <c r="G28" s="323"/>
      <c r="H28" s="379"/>
    </row>
    <row r="29" spans="2:8" ht="25.5" x14ac:dyDescent="0.2">
      <c r="B29" s="52" t="s">
        <v>48</v>
      </c>
      <c r="C29" s="541" t="s">
        <v>552</v>
      </c>
      <c r="D29" s="29" t="s">
        <v>310</v>
      </c>
      <c r="E29" s="323"/>
      <c r="F29" s="330"/>
      <c r="G29" s="323"/>
      <c r="H29" s="379"/>
    </row>
    <row r="30" spans="2:8" ht="25.5" x14ac:dyDescent="0.2">
      <c r="B30" s="52" t="s">
        <v>1</v>
      </c>
      <c r="C30" s="541" t="s">
        <v>553</v>
      </c>
      <c r="D30" s="29" t="s">
        <v>130</v>
      </c>
      <c r="E30" s="41">
        <f>SUM(E31:E34)</f>
        <v>0</v>
      </c>
      <c r="F30" s="179">
        <f>IF(E30=0,,((E31*(1+F31)+E32*(1+F32)+E33*(1+F33)+E34*(1+F34))/E30-1))</f>
        <v>0</v>
      </c>
      <c r="G30" s="124">
        <f>SUM(G31:G34)</f>
        <v>0</v>
      </c>
      <c r="H30" s="125">
        <f>SUM(H31:H34)</f>
        <v>0</v>
      </c>
    </row>
    <row r="31" spans="2:8" ht="15" customHeight="1" x14ac:dyDescent="0.2">
      <c r="B31" s="52" t="s">
        <v>49</v>
      </c>
      <c r="C31" s="538">
        <v>422</v>
      </c>
      <c r="D31" s="29" t="s">
        <v>131</v>
      </c>
      <c r="E31" s="323"/>
      <c r="F31" s="330"/>
      <c r="G31" s="323"/>
      <c r="H31" s="379"/>
    </row>
    <row r="32" spans="2:8" ht="15" customHeight="1" x14ac:dyDescent="0.2">
      <c r="B32" s="52" t="s">
        <v>50</v>
      </c>
      <c r="C32" s="538">
        <v>423</v>
      </c>
      <c r="D32" s="29" t="s">
        <v>132</v>
      </c>
      <c r="E32" s="323"/>
      <c r="F32" s="330"/>
      <c r="G32" s="323"/>
      <c r="H32" s="379"/>
    </row>
    <row r="33" spans="2:9" ht="25.5" x14ac:dyDescent="0.2">
      <c r="B33" s="52" t="s">
        <v>51</v>
      </c>
      <c r="C33" s="538" t="s">
        <v>554</v>
      </c>
      <c r="D33" s="267" t="s">
        <v>311</v>
      </c>
      <c r="E33" s="323"/>
      <c r="F33" s="330"/>
      <c r="G33" s="323"/>
      <c r="H33" s="379"/>
    </row>
    <row r="34" spans="2:9" ht="25.5" x14ac:dyDescent="0.2">
      <c r="B34" s="53" t="s">
        <v>59</v>
      </c>
      <c r="C34" s="542" t="s">
        <v>555</v>
      </c>
      <c r="D34" s="30" t="s">
        <v>312</v>
      </c>
      <c r="E34" s="331"/>
      <c r="F34" s="341"/>
      <c r="G34" s="342"/>
      <c r="H34" s="380"/>
    </row>
    <row r="35" spans="2:9" ht="15" customHeight="1" thickBot="1" x14ac:dyDescent="0.25">
      <c r="B35" s="54" t="s">
        <v>2</v>
      </c>
      <c r="C35" s="536"/>
      <c r="D35" s="31" t="s">
        <v>135</v>
      </c>
      <c r="E35" s="34">
        <f>E26+E30</f>
        <v>0</v>
      </c>
      <c r="F35" s="120">
        <f>IF(E35=0,,((E27*(1+F27)+E28*(1+F28)+E29*(1+F29)+E31*(1+F31)+E32*(1+F32)+E33*(1+F33)+E34*(1+F34))/E35-1))</f>
        <v>0</v>
      </c>
      <c r="G35" s="126">
        <f>G26+G30</f>
        <v>0</v>
      </c>
      <c r="H35" s="33">
        <f>H26+H30</f>
        <v>0</v>
      </c>
      <c r="I35" s="365"/>
    </row>
    <row r="36" spans="2:9" ht="15" customHeight="1" thickTop="1" x14ac:dyDescent="0.2"/>
    <row r="37" spans="2:9" ht="15" customHeight="1" x14ac:dyDescent="0.2">
      <c r="E37"/>
      <c r="F37"/>
      <c r="G37"/>
      <c r="H37"/>
    </row>
    <row r="38" spans="2:9" ht="15" customHeight="1" x14ac:dyDescent="0.2">
      <c r="E38"/>
      <c r="F38"/>
      <c r="G38"/>
      <c r="H38"/>
    </row>
    <row r="39" spans="2:9" ht="15" customHeight="1" x14ac:dyDescent="0.2">
      <c r="E39"/>
      <c r="F39"/>
      <c r="G39"/>
      <c r="H39"/>
    </row>
    <row r="40" spans="2:9" ht="15" customHeight="1" x14ac:dyDescent="0.2">
      <c r="E40"/>
      <c r="F40"/>
      <c r="G40"/>
      <c r="H40"/>
    </row>
    <row r="41" spans="2:9" ht="15" customHeight="1" x14ac:dyDescent="0.2">
      <c r="E41"/>
      <c r="F41"/>
      <c r="G41"/>
      <c r="H41"/>
    </row>
    <row r="42" spans="2:9" ht="15" customHeight="1" x14ac:dyDescent="0.2">
      <c r="E42"/>
      <c r="F42"/>
      <c r="G42"/>
      <c r="H42"/>
    </row>
    <row r="43" spans="2:9" ht="15" customHeight="1" x14ac:dyDescent="0.2">
      <c r="E43"/>
      <c r="F43"/>
      <c r="G43"/>
      <c r="H43"/>
    </row>
  </sheetData>
  <sheetProtection formatColumns="0" selectLockedCells="1"/>
  <mergeCells count="8">
    <mergeCell ref="B7:H7"/>
    <mergeCell ref="B24:B25"/>
    <mergeCell ref="D24:D25"/>
    <mergeCell ref="E24:H24"/>
    <mergeCell ref="B23:H23"/>
    <mergeCell ref="B21:H21"/>
    <mergeCell ref="B10:E10"/>
    <mergeCell ref="C24:C25"/>
  </mergeCells>
  <phoneticPr fontId="2" type="noConversion"/>
  <printOptions horizontalCentered="1"/>
  <pageMargins left="0.23622047244094491" right="0.23622047244094491" top="0.51181102362204722" bottom="0.51181102362204722" header="0.23622047244094491" footer="0.23622047244094491"/>
  <pageSetup paperSize="9" scale="78" fitToWidth="0" fitToHeight="0" orientation="landscape" r:id="rId1"/>
  <headerFooter alignWithMargins="0">
    <oddFooter>&amp;RСтрана &amp;P од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542A3-FFEE-4CA8-9DCC-E6FC7F433AA0}">
  <sheetPr>
    <pageSetUpPr fitToPage="1"/>
  </sheetPr>
  <dimension ref="A1:AC113"/>
  <sheetViews>
    <sheetView showGridLines="0" showZeros="0" zoomScale="85" zoomScaleNormal="85" workbookViewId="0"/>
  </sheetViews>
  <sheetFormatPr defaultRowHeight="21.95" customHeight="1" x14ac:dyDescent="0.2"/>
  <cols>
    <col min="1" max="1" width="3.42578125" style="392" customWidth="1"/>
    <col min="2" max="2" width="9" style="543" customWidth="1"/>
    <col min="3" max="3" width="7.85546875" style="392" customWidth="1"/>
    <col min="4" max="4" width="59.140625" style="392" customWidth="1"/>
    <col min="5" max="21" width="20.7109375" style="392" customWidth="1"/>
    <col min="22" max="22" width="16.7109375" style="392" customWidth="1"/>
    <col min="23" max="24" width="9.7109375" style="392" bestFit="1" customWidth="1"/>
    <col min="25" max="16384" width="9.140625" style="392"/>
  </cols>
  <sheetData>
    <row r="1" spans="1:26" ht="21.75" customHeight="1" x14ac:dyDescent="0.2">
      <c r="A1"/>
      <c r="B1"/>
      <c r="C1"/>
      <c r="D1"/>
      <c r="F1" s="573"/>
      <c r="G1" s="573"/>
      <c r="H1" s="573"/>
      <c r="I1" s="573"/>
      <c r="J1" s="573"/>
      <c r="K1" s="573"/>
      <c r="O1" s="573"/>
      <c r="P1" s="573"/>
      <c r="Q1" s="573"/>
      <c r="R1" s="573"/>
      <c r="S1" s="573"/>
      <c r="T1" s="573"/>
      <c r="U1" s="573"/>
      <c r="V1" s="573"/>
      <c r="W1" s="573"/>
      <c r="X1" s="573"/>
    </row>
    <row r="2" spans="1:26" s="574" customFormat="1" ht="21.95" customHeight="1" x14ac:dyDescent="0.2">
      <c r="A2"/>
      <c r="B2"/>
      <c r="C2"/>
      <c r="D2"/>
      <c r="F2" s="573"/>
      <c r="G2" s="573"/>
      <c r="H2" s="573"/>
      <c r="I2" s="573"/>
      <c r="J2" s="573"/>
      <c r="K2" s="573"/>
      <c r="O2" s="573"/>
      <c r="P2" s="573"/>
      <c r="Q2" s="573"/>
      <c r="R2" s="573"/>
      <c r="S2" s="573"/>
      <c r="T2" s="573"/>
      <c r="U2" s="573"/>
      <c r="V2" s="573"/>
      <c r="W2" s="573"/>
      <c r="X2" s="573"/>
    </row>
    <row r="3" spans="1:26" s="574" customFormat="1" ht="21.95" customHeight="1" x14ac:dyDescent="0.2">
      <c r="A3"/>
      <c r="B3"/>
      <c r="C3"/>
      <c r="D3"/>
      <c r="F3" s="573"/>
      <c r="G3" s="1050" t="s">
        <v>204</v>
      </c>
      <c r="H3" s="1050"/>
      <c r="I3" s="1050"/>
      <c r="J3" s="1050"/>
      <c r="K3" s="1050"/>
      <c r="L3" s="1050"/>
      <c r="M3" s="1050"/>
      <c r="N3" s="1050"/>
      <c r="O3" s="1050"/>
      <c r="P3" s="1050"/>
      <c r="Q3" s="573"/>
      <c r="R3" s="573"/>
      <c r="S3" s="573"/>
      <c r="T3" s="573"/>
      <c r="U3" s="573"/>
      <c r="V3" s="573"/>
      <c r="W3" s="573"/>
      <c r="X3" s="573"/>
    </row>
    <row r="4" spans="1:26" s="574" customFormat="1" ht="21.95" customHeight="1" thickBot="1" x14ac:dyDescent="0.25">
      <c r="A4"/>
      <c r="B4"/>
      <c r="C4"/>
      <c r="D4"/>
      <c r="F4" s="573"/>
      <c r="G4" s="573"/>
      <c r="H4" s="573"/>
      <c r="I4" s="573"/>
      <c r="J4" s="573"/>
      <c r="K4" s="573"/>
      <c r="O4" s="573"/>
      <c r="P4" s="573"/>
      <c r="Q4" s="573"/>
      <c r="R4" s="573"/>
      <c r="S4" s="573"/>
      <c r="T4" s="573"/>
      <c r="U4" s="573"/>
      <c r="V4" s="573"/>
      <c r="W4" s="573"/>
      <c r="X4" s="573"/>
    </row>
    <row r="5" spans="1:26" s="574" customFormat="1" ht="21.95" hidden="1" customHeight="1" x14ac:dyDescent="0.2">
      <c r="A5" s="545"/>
      <c r="B5" s="547"/>
      <c r="C5" s="546"/>
      <c r="F5" s="573"/>
      <c r="G5" s="573"/>
      <c r="H5" s="573"/>
      <c r="I5" s="573"/>
      <c r="J5" s="573"/>
      <c r="K5" s="573"/>
      <c r="O5" s="573"/>
      <c r="P5" s="573"/>
      <c r="Q5" s="573"/>
      <c r="R5" s="573"/>
      <c r="S5" s="573"/>
      <c r="T5" s="573"/>
      <c r="U5" s="573"/>
      <c r="V5" s="573"/>
      <c r="W5" s="573"/>
      <c r="X5" s="573"/>
    </row>
    <row r="6" spans="1:26" s="576" customFormat="1" ht="21.95" hidden="1" customHeight="1" x14ac:dyDescent="0.2">
      <c r="A6" s="545"/>
      <c r="B6" s="575"/>
      <c r="D6" s="577"/>
      <c r="E6" s="578"/>
      <c r="F6" s="573"/>
      <c r="G6" s="573"/>
      <c r="H6" s="573"/>
      <c r="I6" s="573"/>
      <c r="J6" s="573"/>
      <c r="K6" s="573"/>
      <c r="O6" s="573"/>
      <c r="P6" s="573"/>
      <c r="Q6" s="573"/>
      <c r="R6" s="573"/>
      <c r="S6" s="573"/>
      <c r="T6" s="573"/>
      <c r="U6" s="573"/>
      <c r="V6" s="573"/>
      <c r="W6" s="573"/>
      <c r="X6" s="573"/>
    </row>
    <row r="7" spans="1:26" ht="21.95" hidden="1" customHeight="1" x14ac:dyDescent="0.2">
      <c r="D7" s="579"/>
      <c r="F7" s="573"/>
      <c r="G7" s="573"/>
      <c r="H7" s="573"/>
      <c r="I7" s="573"/>
      <c r="J7" s="573"/>
      <c r="K7" s="573"/>
      <c r="L7" s="576"/>
      <c r="M7" s="576"/>
      <c r="N7" s="576"/>
      <c r="O7" s="573"/>
      <c r="P7" s="573"/>
      <c r="Q7" s="573"/>
      <c r="R7" s="573"/>
      <c r="S7" s="573"/>
      <c r="T7" s="573"/>
      <c r="U7" s="573"/>
      <c r="V7" s="573"/>
      <c r="W7" s="573"/>
      <c r="X7" s="573"/>
    </row>
    <row r="8" spans="1:26" ht="21.95" hidden="1" customHeight="1" x14ac:dyDescent="0.2">
      <c r="B8" s="549"/>
      <c r="C8" s="549"/>
      <c r="D8" s="549"/>
      <c r="E8" s="549"/>
      <c r="F8" s="573"/>
      <c r="G8" s="573"/>
      <c r="H8" s="573"/>
      <c r="I8" s="573"/>
      <c r="J8" s="573"/>
      <c r="K8" s="573"/>
      <c r="L8" s="576"/>
      <c r="M8" s="576"/>
      <c r="N8" s="576"/>
      <c r="O8" s="573"/>
      <c r="P8" s="573"/>
      <c r="Q8" s="573"/>
      <c r="R8" s="573"/>
      <c r="S8" s="573"/>
      <c r="T8" s="573"/>
      <c r="U8" s="573"/>
      <c r="V8" s="573"/>
      <c r="W8" s="573"/>
      <c r="X8" s="573"/>
    </row>
    <row r="9" spans="1:26" ht="21.95" hidden="1" customHeight="1" thickBot="1" x14ac:dyDescent="0.25">
      <c r="B9" s="1087" t="s">
        <v>204</v>
      </c>
      <c r="C9" s="1087"/>
      <c r="D9" s="1087"/>
      <c r="E9" s="1087"/>
      <c r="F9" s="1087"/>
      <c r="G9" s="1087"/>
      <c r="H9" s="1087"/>
      <c r="I9" s="1087"/>
      <c r="J9" s="1087"/>
      <c r="K9" s="1087"/>
      <c r="L9" s="1087"/>
      <c r="M9" s="1087"/>
      <c r="N9" s="1087"/>
      <c r="O9" s="1087"/>
      <c r="P9" s="1087"/>
      <c r="Q9" s="1087"/>
      <c r="R9" s="1087"/>
      <c r="S9" s="1087"/>
      <c r="T9" s="1087"/>
      <c r="U9" s="1087"/>
    </row>
    <row r="10" spans="1:26" ht="21.95" customHeight="1" thickTop="1" x14ac:dyDescent="0.2">
      <c r="B10" s="1090" t="s">
        <v>443</v>
      </c>
      <c r="C10" s="1091"/>
      <c r="D10" s="1091"/>
      <c r="E10" s="1091"/>
      <c r="F10" s="1091"/>
      <c r="G10" s="1091"/>
      <c r="H10" s="1091"/>
      <c r="I10" s="1091"/>
      <c r="J10" s="1091"/>
      <c r="K10" s="1091"/>
      <c r="L10" s="1091"/>
      <c r="M10" s="1091"/>
      <c r="N10" s="1091"/>
      <c r="O10" s="1091"/>
      <c r="P10" s="1091"/>
      <c r="Q10" s="1091"/>
      <c r="R10" s="1091"/>
      <c r="S10" s="1091"/>
      <c r="T10" s="1091"/>
      <c r="U10" s="580" t="s">
        <v>171</v>
      </c>
    </row>
    <row r="11" spans="1:26" ht="196.5" customHeight="1" x14ac:dyDescent="0.2">
      <c r="B11" s="1092" t="s">
        <v>14</v>
      </c>
      <c r="C11" s="1094" t="s">
        <v>122</v>
      </c>
      <c r="D11" s="1094" t="s">
        <v>9</v>
      </c>
      <c r="E11" s="581" t="s">
        <v>136</v>
      </c>
      <c r="F11" s="581" t="s">
        <v>137</v>
      </c>
      <c r="G11" s="582" t="s">
        <v>8</v>
      </c>
      <c r="H11" s="581" t="s">
        <v>28</v>
      </c>
      <c r="I11" s="581" t="s">
        <v>10</v>
      </c>
      <c r="J11" s="581" t="s">
        <v>342</v>
      </c>
      <c r="K11" s="581" t="s">
        <v>324</v>
      </c>
      <c r="L11" s="581" t="s">
        <v>325</v>
      </c>
      <c r="M11" s="581" t="s">
        <v>345</v>
      </c>
      <c r="N11" s="581" t="s">
        <v>326</v>
      </c>
      <c r="O11" s="581" t="s">
        <v>327</v>
      </c>
      <c r="P11" s="581" t="s">
        <v>328</v>
      </c>
      <c r="Q11" s="581" t="s">
        <v>11</v>
      </c>
      <c r="R11" s="581" t="s">
        <v>12</v>
      </c>
      <c r="S11" s="581" t="s">
        <v>13</v>
      </c>
      <c r="T11" s="581" t="s">
        <v>343</v>
      </c>
      <c r="U11" s="583" t="s">
        <v>344</v>
      </c>
    </row>
    <row r="12" spans="1:26" ht="15.75" x14ac:dyDescent="0.2">
      <c r="B12" s="1093"/>
      <c r="C12" s="1095"/>
      <c r="D12" s="1095"/>
      <c r="E12" s="582"/>
      <c r="F12" s="582"/>
      <c r="G12" s="582" t="s">
        <v>556</v>
      </c>
      <c r="H12" s="581" t="s">
        <v>557</v>
      </c>
      <c r="I12" s="581" t="s">
        <v>558</v>
      </c>
      <c r="J12" s="581" t="s">
        <v>559</v>
      </c>
      <c r="K12" s="584" t="s">
        <v>560</v>
      </c>
      <c r="L12" s="584" t="s">
        <v>561</v>
      </c>
      <c r="M12" s="581"/>
      <c r="N12" s="584" t="s">
        <v>560</v>
      </c>
      <c r="O12" s="584" t="s">
        <v>562</v>
      </c>
      <c r="P12" s="581" t="s">
        <v>563</v>
      </c>
      <c r="Q12" s="581" t="s">
        <v>564</v>
      </c>
      <c r="R12" s="581" t="s">
        <v>565</v>
      </c>
      <c r="S12" s="581" t="s">
        <v>566</v>
      </c>
      <c r="T12" s="581" t="s">
        <v>567</v>
      </c>
      <c r="U12" s="583" t="s">
        <v>568</v>
      </c>
    </row>
    <row r="13" spans="1:26" s="585" customFormat="1" ht="21.95" customHeight="1" x14ac:dyDescent="0.2">
      <c r="B13" s="586"/>
      <c r="C13" s="587"/>
      <c r="D13" s="588" t="s">
        <v>101</v>
      </c>
      <c r="E13" s="589" t="s">
        <v>102</v>
      </c>
      <c r="F13" s="587" t="s">
        <v>103</v>
      </c>
      <c r="G13" s="587" t="s">
        <v>104</v>
      </c>
      <c r="H13" s="587" t="s">
        <v>105</v>
      </c>
      <c r="I13" s="587" t="s">
        <v>106</v>
      </c>
      <c r="J13" s="587" t="s">
        <v>107</v>
      </c>
      <c r="K13" s="588" t="s">
        <v>108</v>
      </c>
      <c r="L13" s="587" t="s">
        <v>109</v>
      </c>
      <c r="M13" s="588" t="s">
        <v>110</v>
      </c>
      <c r="N13" s="587" t="s">
        <v>111</v>
      </c>
      <c r="O13" s="588" t="s">
        <v>112</v>
      </c>
      <c r="P13" s="587" t="s">
        <v>113</v>
      </c>
      <c r="Q13" s="588" t="s">
        <v>114</v>
      </c>
      <c r="R13" s="587" t="s">
        <v>140</v>
      </c>
      <c r="S13" s="587" t="s">
        <v>141</v>
      </c>
      <c r="T13" s="588" t="s">
        <v>329</v>
      </c>
      <c r="U13" s="590" t="s">
        <v>330</v>
      </c>
    </row>
    <row r="14" spans="1:26" ht="21.95" customHeight="1" x14ac:dyDescent="0.2">
      <c r="B14" s="1088" t="s">
        <v>74</v>
      </c>
      <c r="C14" s="1089"/>
      <c r="D14" s="1089"/>
      <c r="E14" s="591"/>
      <c r="F14" s="591"/>
      <c r="G14" s="592"/>
      <c r="H14" s="592"/>
      <c r="I14" s="592"/>
      <c r="J14" s="592"/>
      <c r="K14" s="593"/>
      <c r="L14" s="594"/>
      <c r="M14" s="592"/>
      <c r="N14" s="592"/>
      <c r="O14" s="592"/>
      <c r="P14" s="592"/>
      <c r="Q14" s="592"/>
      <c r="R14" s="592"/>
      <c r="S14" s="592"/>
      <c r="T14" s="592"/>
      <c r="U14" s="595"/>
    </row>
    <row r="15" spans="1:26" ht="21.95" customHeight="1" x14ac:dyDescent="0.2">
      <c r="B15" s="596" t="s">
        <v>0</v>
      </c>
      <c r="C15" s="597" t="s">
        <v>645</v>
      </c>
      <c r="D15" s="598" t="s">
        <v>6</v>
      </c>
      <c r="E15" s="599">
        <f>+SUM(INDEX(E:E,ROW()+1):INDEX(E:E,ROW(E24)-1))</f>
        <v>0</v>
      </c>
      <c r="F15" s="600">
        <f>+SUM(INDEX(F:F,ROW()+1):INDEX(F:F,ROW(F24)-1))</f>
        <v>0</v>
      </c>
      <c r="G15" s="600">
        <f>+SUM(INDEX(G:G,ROW()+1):INDEX(G:G,ROW(G24)-1))</f>
        <v>0</v>
      </c>
      <c r="H15" s="600">
        <f>+SUM(INDEX(H:H,ROW()+1):INDEX(H:H,ROW(H24)-1))</f>
        <v>0</v>
      </c>
      <c r="I15" s="600"/>
      <c r="J15" s="600">
        <f>+SUM(INDEX(J:J,ROW()+1):INDEX(J:J,ROW(J24)-1))</f>
        <v>0</v>
      </c>
      <c r="K15" s="601"/>
      <c r="L15" s="602"/>
      <c r="M15" s="600"/>
      <c r="N15" s="600"/>
      <c r="O15" s="600"/>
      <c r="P15" s="600">
        <f>+SUM(INDEX(P:P,ROW()+1):INDEX(P:P,ROW(P24)-1))</f>
        <v>0</v>
      </c>
      <c r="Q15" s="600">
        <f>+SUM(INDEX(Q:Q,ROW()+1):INDEX(Q:Q,ROW(Q24)-1))</f>
        <v>0</v>
      </c>
      <c r="R15" s="600">
        <f>+SUM(INDEX(R:R,ROW()+1):INDEX(R:R,ROW(R24)-1))</f>
        <v>0</v>
      </c>
      <c r="S15" s="600">
        <f>+SUM(INDEX(S:S,ROW()+1):INDEX(S:S,ROW(S24)-1))</f>
        <v>0</v>
      </c>
      <c r="T15" s="600">
        <f>+SUM(INDEX(T:T,ROW()+1):INDEX(T:T,ROW(T24)-1))</f>
        <v>0</v>
      </c>
      <c r="U15" s="603">
        <f>+SUM(INDEX(U:U,ROW()+1):INDEX(U:U,ROW(U24)-1))</f>
        <v>0</v>
      </c>
      <c r="W15" s="573"/>
      <c r="X15" s="573"/>
      <c r="Y15" s="573"/>
      <c r="Z15" s="573"/>
    </row>
    <row r="16" spans="1:26" s="604" customFormat="1" ht="21.95" customHeight="1" x14ac:dyDescent="0.2">
      <c r="B16" s="605" t="s">
        <v>46</v>
      </c>
      <c r="C16" s="606"/>
      <c r="D16" s="607" t="s">
        <v>205</v>
      </c>
      <c r="E16" s="608"/>
      <c r="F16" s="516"/>
      <c r="G16" s="609">
        <f>E16-F16</f>
        <v>0</v>
      </c>
      <c r="H16" s="610"/>
      <c r="I16" s="609"/>
      <c r="J16" s="609">
        <f>G16-H16</f>
        <v>0</v>
      </c>
      <c r="K16" s="611"/>
      <c r="L16" s="611"/>
      <c r="M16" s="609"/>
      <c r="N16" s="609"/>
      <c r="O16" s="609"/>
      <c r="P16" s="610"/>
      <c r="Q16" s="610"/>
      <c r="R16" s="610"/>
      <c r="S16" s="610"/>
      <c r="T16" s="609">
        <f>J16+P16-Q16-R16-S16</f>
        <v>0</v>
      </c>
      <c r="U16" s="612">
        <f>(J16+T16)*50%</f>
        <v>0</v>
      </c>
      <c r="W16" s="573"/>
      <c r="X16" s="573"/>
      <c r="Y16" s="573"/>
      <c r="Z16" s="573"/>
    </row>
    <row r="17" spans="2:26" s="604" customFormat="1" ht="21.95" customHeight="1" x14ac:dyDescent="0.2">
      <c r="B17" s="605" t="s">
        <v>47</v>
      </c>
      <c r="C17" s="606"/>
      <c r="D17" s="607" t="s">
        <v>210</v>
      </c>
      <c r="E17" s="608"/>
      <c r="F17" s="608"/>
      <c r="G17" s="609">
        <f>E17-F17</f>
        <v>0</v>
      </c>
      <c r="H17" s="610">
        <f>7585.689*H101</f>
        <v>0</v>
      </c>
      <c r="I17" s="609"/>
      <c r="J17" s="609">
        <f>G17-H17</f>
        <v>0</v>
      </c>
      <c r="K17" s="611"/>
      <c r="L17" s="611"/>
      <c r="M17" s="609"/>
      <c r="N17" s="609"/>
      <c r="O17" s="609"/>
      <c r="P17" s="610"/>
      <c r="Q17" s="610"/>
      <c r="R17" s="610"/>
      <c r="S17" s="610"/>
      <c r="T17" s="609">
        <f>J17+P17-Q17-R17-S17</f>
        <v>0</v>
      </c>
      <c r="U17" s="612">
        <f>(J17+T17)*50%</f>
        <v>0</v>
      </c>
      <c r="W17" s="573"/>
      <c r="X17" s="573"/>
      <c r="Y17" s="573"/>
      <c r="Z17" s="573"/>
    </row>
    <row r="18" spans="2:26" s="604" customFormat="1" ht="21.95" customHeight="1" x14ac:dyDescent="0.2">
      <c r="B18" s="605" t="s">
        <v>48</v>
      </c>
      <c r="C18" s="606"/>
      <c r="D18" s="607" t="s">
        <v>16</v>
      </c>
      <c r="E18" s="608"/>
      <c r="F18" s="608"/>
      <c r="G18" s="609"/>
      <c r="H18" s="610"/>
      <c r="I18" s="609"/>
      <c r="J18" s="609"/>
      <c r="K18" s="611"/>
      <c r="L18" s="611"/>
      <c r="M18" s="609"/>
      <c r="N18" s="609"/>
      <c r="O18" s="609"/>
      <c r="P18" s="610"/>
      <c r="Q18" s="610"/>
      <c r="R18" s="610"/>
      <c r="S18" s="610"/>
      <c r="T18" s="609"/>
      <c r="U18" s="612"/>
      <c r="W18" s="573"/>
      <c r="X18" s="573"/>
      <c r="Y18" s="573"/>
      <c r="Z18" s="573"/>
    </row>
    <row r="19" spans="2:26" s="604" customFormat="1" ht="21.95" customHeight="1" x14ac:dyDescent="0.2">
      <c r="B19" s="605" t="s">
        <v>708</v>
      </c>
      <c r="C19" s="606"/>
      <c r="D19" s="607"/>
      <c r="E19" s="608"/>
      <c r="F19" s="608"/>
      <c r="G19" s="609"/>
      <c r="H19" s="610"/>
      <c r="I19" s="609"/>
      <c r="J19" s="609"/>
      <c r="K19" s="611"/>
      <c r="L19" s="611"/>
      <c r="M19" s="609"/>
      <c r="N19" s="609"/>
      <c r="O19" s="609"/>
      <c r="P19" s="610"/>
      <c r="Q19" s="610"/>
      <c r="R19" s="610"/>
      <c r="S19" s="610"/>
      <c r="T19" s="609"/>
      <c r="U19" s="612"/>
      <c r="W19" s="573"/>
      <c r="X19" s="573"/>
      <c r="Y19" s="573"/>
      <c r="Z19" s="573"/>
    </row>
    <row r="20" spans="2:26" s="604" customFormat="1" ht="21.95" customHeight="1" x14ac:dyDescent="0.2">
      <c r="B20" s="605" t="s">
        <v>709</v>
      </c>
      <c r="C20" s="606"/>
      <c r="D20" s="607"/>
      <c r="E20" s="608"/>
      <c r="F20" s="608"/>
      <c r="G20" s="609"/>
      <c r="H20" s="610"/>
      <c r="I20" s="609"/>
      <c r="J20" s="609"/>
      <c r="K20" s="611"/>
      <c r="L20" s="611"/>
      <c r="M20" s="609"/>
      <c r="N20" s="609"/>
      <c r="O20" s="609"/>
      <c r="P20" s="610"/>
      <c r="Q20" s="610"/>
      <c r="R20" s="610"/>
      <c r="S20" s="610"/>
      <c r="T20" s="609"/>
      <c r="U20" s="612"/>
      <c r="W20" s="573"/>
      <c r="X20" s="573"/>
      <c r="Y20" s="573"/>
      <c r="Z20" s="573"/>
    </row>
    <row r="21" spans="2:26" s="604" customFormat="1" ht="21.95" customHeight="1" x14ac:dyDescent="0.2">
      <c r="B21" s="605" t="s">
        <v>710</v>
      </c>
      <c r="C21" s="606"/>
      <c r="D21" s="607"/>
      <c r="E21" s="608"/>
      <c r="F21" s="608"/>
      <c r="G21" s="609"/>
      <c r="H21" s="610"/>
      <c r="I21" s="609"/>
      <c r="J21" s="609"/>
      <c r="K21" s="611"/>
      <c r="L21" s="611"/>
      <c r="M21" s="609"/>
      <c r="N21" s="609"/>
      <c r="O21" s="609"/>
      <c r="P21" s="610"/>
      <c r="Q21" s="610"/>
      <c r="R21" s="610"/>
      <c r="S21" s="610"/>
      <c r="T21" s="609"/>
      <c r="U21" s="612"/>
      <c r="W21" s="573"/>
      <c r="X21" s="573"/>
      <c r="Y21" s="573"/>
      <c r="Z21" s="573"/>
    </row>
    <row r="22" spans="2:26" s="604" customFormat="1" ht="21.95" customHeight="1" x14ac:dyDescent="0.2">
      <c r="B22" s="605" t="s">
        <v>711</v>
      </c>
      <c r="C22" s="606"/>
      <c r="D22" s="607"/>
      <c r="E22" s="608"/>
      <c r="F22" s="608"/>
      <c r="G22" s="609"/>
      <c r="H22" s="610"/>
      <c r="I22" s="609"/>
      <c r="J22" s="609"/>
      <c r="K22" s="611"/>
      <c r="L22" s="611"/>
      <c r="M22" s="609"/>
      <c r="N22" s="609"/>
      <c r="O22" s="609"/>
      <c r="P22" s="610"/>
      <c r="Q22" s="610"/>
      <c r="R22" s="610"/>
      <c r="S22" s="610"/>
      <c r="T22" s="609"/>
      <c r="U22" s="612"/>
      <c r="W22" s="573"/>
      <c r="X22" s="573"/>
      <c r="Y22" s="573"/>
      <c r="Z22" s="573"/>
    </row>
    <row r="23" spans="2:26" s="604" customFormat="1" ht="21.95" customHeight="1" x14ac:dyDescent="0.2">
      <c r="B23" s="605" t="s">
        <v>712</v>
      </c>
      <c r="C23" s="606"/>
      <c r="D23" s="607"/>
      <c r="E23" s="608"/>
      <c r="F23" s="516"/>
      <c r="G23" s="609">
        <f>E23-F23</f>
        <v>0</v>
      </c>
      <c r="H23" s="610"/>
      <c r="I23" s="609"/>
      <c r="J23" s="609">
        <f>G23-H23</f>
        <v>0</v>
      </c>
      <c r="K23" s="611"/>
      <c r="L23" s="611"/>
      <c r="M23" s="609"/>
      <c r="N23" s="609"/>
      <c r="O23" s="609"/>
      <c r="P23" s="610"/>
      <c r="Q23" s="610"/>
      <c r="R23" s="610"/>
      <c r="S23" s="610"/>
      <c r="T23" s="609">
        <f>J23+P23-Q23-R23-S23</f>
        <v>0</v>
      </c>
      <c r="U23" s="612">
        <f>(J23+T23)*50%</f>
        <v>0</v>
      </c>
      <c r="W23" s="573"/>
      <c r="X23" s="573"/>
      <c r="Y23" s="573"/>
      <c r="Z23" s="573"/>
    </row>
    <row r="24" spans="2:26" ht="21.95" customHeight="1" x14ac:dyDescent="0.2">
      <c r="B24" s="613" t="s">
        <v>1</v>
      </c>
      <c r="C24" s="614" t="s">
        <v>647</v>
      </c>
      <c r="D24" s="615" t="s">
        <v>15</v>
      </c>
      <c r="E24" s="600">
        <f t="shared" ref="E24:U24" si="0">+E25+E34+E46</f>
        <v>0</v>
      </c>
      <c r="F24" s="600">
        <f t="shared" si="0"/>
        <v>0</v>
      </c>
      <c r="G24" s="616">
        <f t="shared" si="0"/>
        <v>0</v>
      </c>
      <c r="H24" s="616">
        <f t="shared" si="0"/>
        <v>0</v>
      </c>
      <c r="I24" s="600">
        <f t="shared" si="0"/>
        <v>0</v>
      </c>
      <c r="J24" s="616">
        <f t="shared" si="0"/>
        <v>0</v>
      </c>
      <c r="K24" s="616">
        <f t="shared" si="0"/>
        <v>0</v>
      </c>
      <c r="L24" s="616">
        <f t="shared" si="0"/>
        <v>0</v>
      </c>
      <c r="M24" s="600">
        <f t="shared" si="0"/>
        <v>0</v>
      </c>
      <c r="N24" s="616">
        <f t="shared" si="0"/>
        <v>0</v>
      </c>
      <c r="O24" s="616">
        <f t="shared" si="0"/>
        <v>0</v>
      </c>
      <c r="P24" s="616">
        <f t="shared" si="0"/>
        <v>0</v>
      </c>
      <c r="Q24" s="616">
        <f t="shared" si="0"/>
        <v>0</v>
      </c>
      <c r="R24" s="616">
        <f t="shared" si="0"/>
        <v>0</v>
      </c>
      <c r="S24" s="616">
        <f t="shared" si="0"/>
        <v>0</v>
      </c>
      <c r="T24" s="616">
        <f t="shared" si="0"/>
        <v>0</v>
      </c>
      <c r="U24" s="617">
        <f t="shared" si="0"/>
        <v>0</v>
      </c>
      <c r="W24" s="573"/>
      <c r="X24" s="573"/>
      <c r="Y24" s="573"/>
      <c r="Z24" s="573"/>
    </row>
    <row r="25" spans="2:26" ht="21.95" customHeight="1" x14ac:dyDescent="0.2">
      <c r="B25" s="618" t="s">
        <v>49</v>
      </c>
      <c r="C25" s="619"/>
      <c r="D25" s="615" t="s">
        <v>206</v>
      </c>
      <c r="E25" s="600">
        <f>+SUM(INDEX(E:E,ROW()+1):INDEX(E:E,ROW(E34)-1))</f>
        <v>0</v>
      </c>
      <c r="F25" s="600">
        <f>+SUM(INDEX(F:F,ROW()+1):INDEX(F:F,ROW(F34)-1))</f>
        <v>0</v>
      </c>
      <c r="G25" s="609">
        <f>+SUM(INDEX(G:G,ROW()+1):INDEX(G:G,ROW(G34)-1))</f>
        <v>0</v>
      </c>
      <c r="H25" s="616">
        <f>+SUM(INDEX(H:H,ROW()+1):INDEX(H:H,ROW(H34)-1))</f>
        <v>0</v>
      </c>
      <c r="I25" s="616"/>
      <c r="J25" s="609">
        <f>+SUM(INDEX(J:J,ROW()+1):INDEX(J:J,ROW(J34)-1))</f>
        <v>0</v>
      </c>
      <c r="K25" s="616">
        <f>+SUM(INDEX(K:K,ROW()+1):INDEX(K:K,ROW(K34)-1))</f>
        <v>0</v>
      </c>
      <c r="L25" s="616">
        <f>+SUM(INDEX(L:L,ROW()+1):INDEX(L:L,ROW(L34)-1))</f>
        <v>0</v>
      </c>
      <c r="M25" s="616"/>
      <c r="N25" s="609">
        <f>+SUM(INDEX(N:N,ROW()+1):INDEX(N:N,ROW(N34)-1))</f>
        <v>0</v>
      </c>
      <c r="O25" s="609">
        <f>+SUM(INDEX(O:O,ROW()+1):INDEX(O:O,ROW(O34)-1))</f>
        <v>0</v>
      </c>
      <c r="P25" s="616">
        <f>+SUM(INDEX(P:P,ROW()+1):INDEX(P:P,ROW(P34)-1))</f>
        <v>0</v>
      </c>
      <c r="Q25" s="616">
        <f>+SUM(INDEX(Q:Q,ROW()+1):INDEX(Q:Q,ROW(Q34)-1))</f>
        <v>0</v>
      </c>
      <c r="R25" s="616">
        <f>+SUM(INDEX(R:R,ROW()+1):INDEX(R:R,ROW(R34)-1))</f>
        <v>0</v>
      </c>
      <c r="S25" s="616">
        <f>+SUM(INDEX(S:S,ROW()+1):INDEX(S:S,ROW(S34)-1))</f>
        <v>0</v>
      </c>
      <c r="T25" s="609">
        <f>+SUM(INDEX(T:T,ROW()+1):INDEX(T:T,ROW(T34)-1))</f>
        <v>0</v>
      </c>
      <c r="U25" s="612">
        <f>+SUM(INDEX(U:U,ROW()+1):INDEX(U:U,ROW(U34)-1))</f>
        <v>0</v>
      </c>
      <c r="W25" s="573"/>
      <c r="X25" s="573"/>
      <c r="Y25" s="573"/>
      <c r="Z25" s="573"/>
    </row>
    <row r="26" spans="2:26" ht="21.95" customHeight="1" x14ac:dyDescent="0.2">
      <c r="B26" s="618" t="s">
        <v>448</v>
      </c>
      <c r="C26" s="619"/>
      <c r="D26" s="607" t="s">
        <v>209</v>
      </c>
      <c r="E26" s="620"/>
      <c r="F26" s="620"/>
      <c r="G26" s="609">
        <f>E26-F26</f>
        <v>0</v>
      </c>
      <c r="H26" s="621"/>
      <c r="I26" s="616"/>
      <c r="J26" s="609">
        <f>G26-H26</f>
        <v>0</v>
      </c>
      <c r="K26" s="622">
        <f>IF(H26=0,L26,(1-(H26/G26))*L26)</f>
        <v>0</v>
      </c>
      <c r="L26" s="621"/>
      <c r="M26" s="623"/>
      <c r="N26" s="609">
        <f>IF(M26=0,0,(P26-R26-S26)*50%/M26)</f>
        <v>0</v>
      </c>
      <c r="O26" s="609">
        <f>IF(M26=0,0,(P26-S26)*50%/M26)</f>
        <v>0</v>
      </c>
      <c r="P26" s="621"/>
      <c r="Q26" s="621"/>
      <c r="R26" s="621"/>
      <c r="S26" s="621"/>
      <c r="T26" s="609">
        <f>J26-K26-N26+P26-Q26-R26-S26</f>
        <v>0</v>
      </c>
      <c r="U26" s="612">
        <f t="shared" ref="U26:U45" si="1">(J26+T26)*50%</f>
        <v>0</v>
      </c>
      <c r="W26" s="573"/>
      <c r="X26" s="573"/>
      <c r="Y26" s="573"/>
      <c r="Z26" s="573"/>
    </row>
    <row r="27" spans="2:26" ht="21.95" customHeight="1" x14ac:dyDescent="0.2">
      <c r="B27" s="618" t="s">
        <v>457</v>
      </c>
      <c r="C27" s="619"/>
      <c r="D27" s="607" t="s">
        <v>646</v>
      </c>
      <c r="E27" s="620"/>
      <c r="F27" s="620"/>
      <c r="G27" s="609">
        <f>E27-F27</f>
        <v>0</v>
      </c>
      <c r="H27" s="621">
        <f>826*H101</f>
        <v>0</v>
      </c>
      <c r="I27" s="616"/>
      <c r="J27" s="609">
        <f>G27-H27</f>
        <v>0</v>
      </c>
      <c r="K27" s="622">
        <f>IF(H27=0,L27,(1-(H27/G27))*L27)</f>
        <v>0</v>
      </c>
      <c r="L27" s="621"/>
      <c r="M27" s="623"/>
      <c r="N27" s="609">
        <f>IF(M27=0,0,(P27-R27-S27)*50%/M27)</f>
        <v>0</v>
      </c>
      <c r="O27" s="609">
        <f>IF(M27=0,0,(P27-S27)*50%/M27)</f>
        <v>0</v>
      </c>
      <c r="P27" s="621"/>
      <c r="Q27" s="621"/>
      <c r="R27" s="621"/>
      <c r="S27" s="621"/>
      <c r="T27" s="609">
        <f>J27-K27-N27+P27-Q27-R27-S27</f>
        <v>0</v>
      </c>
      <c r="U27" s="612">
        <f t="shared" si="1"/>
        <v>0</v>
      </c>
      <c r="W27" s="573"/>
      <c r="X27" s="573"/>
      <c r="Y27" s="573"/>
      <c r="Z27" s="573"/>
    </row>
    <row r="28" spans="2:26" ht="21.95" customHeight="1" x14ac:dyDescent="0.2">
      <c r="B28" s="618" t="s">
        <v>713</v>
      </c>
      <c r="C28" s="619"/>
      <c r="D28" s="607"/>
      <c r="E28" s="620"/>
      <c r="F28" s="620"/>
      <c r="G28" s="609"/>
      <c r="H28" s="621"/>
      <c r="I28" s="616"/>
      <c r="J28" s="609"/>
      <c r="K28" s="622"/>
      <c r="L28" s="621"/>
      <c r="M28" s="623"/>
      <c r="N28" s="609"/>
      <c r="O28" s="609"/>
      <c r="P28" s="621"/>
      <c r="Q28" s="621"/>
      <c r="R28" s="621"/>
      <c r="S28" s="621"/>
      <c r="T28" s="609"/>
      <c r="U28" s="612"/>
      <c r="W28" s="573"/>
      <c r="X28" s="573"/>
      <c r="Y28" s="573"/>
      <c r="Z28" s="573"/>
    </row>
    <row r="29" spans="2:26" ht="21.95" customHeight="1" x14ac:dyDescent="0.2">
      <c r="B29" s="618" t="s">
        <v>714</v>
      </c>
      <c r="C29" s="619"/>
      <c r="D29" s="607"/>
      <c r="E29" s="620"/>
      <c r="F29" s="620"/>
      <c r="G29" s="609"/>
      <c r="H29" s="621"/>
      <c r="I29" s="616"/>
      <c r="J29" s="609"/>
      <c r="K29" s="622"/>
      <c r="L29" s="621"/>
      <c r="M29" s="623"/>
      <c r="N29" s="609"/>
      <c r="O29" s="609"/>
      <c r="P29" s="621"/>
      <c r="Q29" s="621"/>
      <c r="R29" s="621"/>
      <c r="S29" s="621"/>
      <c r="T29" s="609"/>
      <c r="U29" s="612"/>
      <c r="W29" s="573"/>
      <c r="X29" s="573"/>
      <c r="Y29" s="573"/>
      <c r="Z29" s="573"/>
    </row>
    <row r="30" spans="2:26" ht="21.95" customHeight="1" x14ac:dyDescent="0.2">
      <c r="B30" s="618" t="s">
        <v>715</v>
      </c>
      <c r="C30" s="619"/>
      <c r="D30" s="607"/>
      <c r="E30" s="620"/>
      <c r="F30" s="620"/>
      <c r="G30" s="609"/>
      <c r="H30" s="621"/>
      <c r="I30" s="616"/>
      <c r="J30" s="609"/>
      <c r="K30" s="622"/>
      <c r="L30" s="621"/>
      <c r="M30" s="623"/>
      <c r="N30" s="609"/>
      <c r="O30" s="609"/>
      <c r="P30" s="621"/>
      <c r="Q30" s="621"/>
      <c r="R30" s="621"/>
      <c r="S30" s="621"/>
      <c r="T30" s="609"/>
      <c r="U30" s="612"/>
      <c r="W30" s="573"/>
      <c r="X30" s="573"/>
      <c r="Y30" s="573"/>
      <c r="Z30" s="573"/>
    </row>
    <row r="31" spans="2:26" ht="21.95" customHeight="1" x14ac:dyDescent="0.2">
      <c r="B31" s="618" t="s">
        <v>716</v>
      </c>
      <c r="C31" s="619"/>
      <c r="D31" s="607"/>
      <c r="E31" s="620"/>
      <c r="F31" s="620"/>
      <c r="G31" s="609"/>
      <c r="H31" s="621"/>
      <c r="I31" s="616"/>
      <c r="J31" s="609"/>
      <c r="K31" s="622"/>
      <c r="L31" s="621"/>
      <c r="M31" s="623"/>
      <c r="N31" s="609"/>
      <c r="O31" s="609"/>
      <c r="P31" s="621"/>
      <c r="Q31" s="621"/>
      <c r="R31" s="621"/>
      <c r="S31" s="621"/>
      <c r="T31" s="609"/>
      <c r="U31" s="612"/>
      <c r="W31" s="573"/>
      <c r="X31" s="573"/>
      <c r="Y31" s="573"/>
      <c r="Z31" s="573"/>
    </row>
    <row r="32" spans="2:26" ht="21.95" customHeight="1" x14ac:dyDescent="0.2">
      <c r="B32" s="618" t="s">
        <v>717</v>
      </c>
      <c r="C32" s="619"/>
      <c r="D32" s="607"/>
      <c r="E32" s="620"/>
      <c r="F32" s="620"/>
      <c r="G32" s="609"/>
      <c r="H32" s="621"/>
      <c r="I32" s="616"/>
      <c r="J32" s="609"/>
      <c r="K32" s="622"/>
      <c r="L32" s="621"/>
      <c r="M32" s="623"/>
      <c r="N32" s="609"/>
      <c r="O32" s="609"/>
      <c r="P32" s="621"/>
      <c r="Q32" s="621"/>
      <c r="R32" s="621"/>
      <c r="S32" s="621"/>
      <c r="T32" s="609"/>
      <c r="U32" s="612"/>
      <c r="W32" s="573"/>
      <c r="X32" s="573"/>
      <c r="Y32" s="573"/>
      <c r="Z32" s="573"/>
    </row>
    <row r="33" spans="2:26" ht="21.95" customHeight="1" x14ac:dyDescent="0.2">
      <c r="B33" s="618" t="s">
        <v>718</v>
      </c>
      <c r="C33" s="619"/>
      <c r="D33" s="624"/>
      <c r="E33" s="620"/>
      <c r="F33" s="620"/>
      <c r="G33" s="609">
        <f>E33-F33</f>
        <v>0</v>
      </c>
      <c r="H33" s="621"/>
      <c r="I33" s="616"/>
      <c r="J33" s="609">
        <f>G33-H33</f>
        <v>0</v>
      </c>
      <c r="K33" s="622">
        <f>IF(H33=0,L33,(1-(H33/G33))*L33)</f>
        <v>0</v>
      </c>
      <c r="L33" s="621"/>
      <c r="M33" s="623"/>
      <c r="N33" s="609">
        <f>IF(M33=0,0,(P33-R33-S33)*50%/M33)</f>
        <v>0</v>
      </c>
      <c r="O33" s="609">
        <f>IF(M33=0,0,(P33-S33)*50%/M33)</f>
        <v>0</v>
      </c>
      <c r="P33" s="621"/>
      <c r="Q33" s="621"/>
      <c r="R33" s="621"/>
      <c r="S33" s="621"/>
      <c r="T33" s="609">
        <f>J33-K33-N33+P33-Q33-R33-S33</f>
        <v>0</v>
      </c>
      <c r="U33" s="612">
        <f t="shared" si="1"/>
        <v>0</v>
      </c>
      <c r="W33" s="573"/>
      <c r="X33" s="573"/>
      <c r="Y33" s="573"/>
      <c r="Z33" s="573"/>
    </row>
    <row r="34" spans="2:26" ht="21.95" customHeight="1" x14ac:dyDescent="0.2">
      <c r="B34" s="618" t="s">
        <v>207</v>
      </c>
      <c r="C34" s="619"/>
      <c r="D34" s="615" t="s">
        <v>214</v>
      </c>
      <c r="E34" s="600">
        <f>+SUM(INDEX(E:E,ROW()+1):INDEX(E:E,ROW(E46)-1))</f>
        <v>0</v>
      </c>
      <c r="F34" s="600">
        <f>+SUM(INDEX(F:F,ROW()+1):INDEX(F:F,ROW(F46)-1))</f>
        <v>0</v>
      </c>
      <c r="G34" s="609">
        <f>+SUM(INDEX(G:G,ROW()+1):INDEX(G:G,ROW(G46)-1))</f>
        <v>0</v>
      </c>
      <c r="H34" s="616">
        <f>+SUM(INDEX(H:H,ROW()+1):INDEX(H:H,ROW(H46)-1))</f>
        <v>0</v>
      </c>
      <c r="I34" s="616"/>
      <c r="J34" s="609">
        <f>+SUM(INDEX(J:J,ROW()+1):INDEX(J:J,ROW(J46)-1))</f>
        <v>0</v>
      </c>
      <c r="K34" s="616">
        <f>+SUM(INDEX(K:K,ROW()+1):INDEX(K:K,ROW(K46)-1))</f>
        <v>0</v>
      </c>
      <c r="L34" s="616">
        <f>+SUM(INDEX(L:L,ROW()+1):INDEX(L:L,ROW(L46)-1))</f>
        <v>0</v>
      </c>
      <c r="M34" s="625"/>
      <c r="N34" s="609">
        <f>+SUM(INDEX(N:N,ROW()+1):INDEX(N:N,ROW(N46)-1))</f>
        <v>0</v>
      </c>
      <c r="O34" s="609">
        <f>+SUM(INDEX(O:O,ROW()+1):INDEX(O:O,ROW(O46)-1))</f>
        <v>0</v>
      </c>
      <c r="P34" s="616">
        <f>+SUM(INDEX(P:P,ROW()+1):INDEX(P:P,ROW(P46)-1))</f>
        <v>0</v>
      </c>
      <c r="Q34" s="616">
        <f>+SUM(INDEX(Q:Q,ROW()+1):INDEX(Q:Q,ROW(Q46)-1))</f>
        <v>0</v>
      </c>
      <c r="R34" s="616">
        <f>+SUM(INDEX(R:R,ROW()+1):INDEX(R:R,ROW(R46)-1))</f>
        <v>0</v>
      </c>
      <c r="S34" s="616">
        <f>+SUM(INDEX(S:S,ROW()+1):INDEX(S:S,ROW(S46)-1))</f>
        <v>0</v>
      </c>
      <c r="T34" s="609">
        <f>+SUM(INDEX(T:T,ROW()+1):INDEX(T:T,ROW(T46)-1))</f>
        <v>0</v>
      </c>
      <c r="U34" s="612">
        <f t="shared" si="1"/>
        <v>0</v>
      </c>
      <c r="W34" s="573"/>
      <c r="X34" s="573"/>
      <c r="Y34" s="573"/>
      <c r="Z34" s="573"/>
    </row>
    <row r="35" spans="2:26" ht="21.95" customHeight="1" x14ac:dyDescent="0.2">
      <c r="B35" s="618" t="s">
        <v>719</v>
      </c>
      <c r="C35" s="619"/>
      <c r="D35" s="607" t="s">
        <v>211</v>
      </c>
      <c r="E35" s="620"/>
      <c r="F35" s="620"/>
      <c r="G35" s="609">
        <f t="shared" ref="G35:G45" si="2">E35-F35</f>
        <v>0</v>
      </c>
      <c r="H35" s="621">
        <f>2647*H101</f>
        <v>0</v>
      </c>
      <c r="I35" s="616"/>
      <c r="J35" s="609">
        <f t="shared" ref="J35:J45" si="3">G35-H35</f>
        <v>0</v>
      </c>
      <c r="K35" s="622">
        <f t="shared" ref="K35:K45" si="4">IF(H35=0,L35,(1-(H35/G35))*L35)</f>
        <v>0</v>
      </c>
      <c r="L35" s="621"/>
      <c r="M35" s="623"/>
      <c r="N35" s="609">
        <f t="shared" ref="N35:N45" si="5">IF(M35=0,0,(P35-R35-S35)*50%/M35)</f>
        <v>0</v>
      </c>
      <c r="O35" s="609">
        <f t="shared" ref="O35:O45" si="6">IF(M35=0,0,(P35-S35)*50%/M35)</f>
        <v>0</v>
      </c>
      <c r="P35" s="621"/>
      <c r="Q35" s="621"/>
      <c r="R35" s="621"/>
      <c r="S35" s="621"/>
      <c r="T35" s="609">
        <f t="shared" ref="T35:T45" si="7">J35-K35-N35+P35-Q35-R35-S35</f>
        <v>0</v>
      </c>
      <c r="U35" s="612">
        <f t="shared" si="1"/>
        <v>0</v>
      </c>
      <c r="W35" s="573"/>
      <c r="X35" s="573"/>
      <c r="Y35" s="573"/>
      <c r="Z35" s="573"/>
    </row>
    <row r="36" spans="2:26" ht="21.95" customHeight="1" x14ac:dyDescent="0.2">
      <c r="B36" s="618" t="s">
        <v>720</v>
      </c>
      <c r="C36" s="619"/>
      <c r="D36" s="607" t="s">
        <v>212</v>
      </c>
      <c r="E36" s="620"/>
      <c r="F36" s="620"/>
      <c r="G36" s="609">
        <f t="shared" si="2"/>
        <v>0</v>
      </c>
      <c r="H36" s="621">
        <f>945*H101</f>
        <v>0</v>
      </c>
      <c r="I36" s="616"/>
      <c r="J36" s="609">
        <f t="shared" si="3"/>
        <v>0</v>
      </c>
      <c r="K36" s="622">
        <f t="shared" si="4"/>
        <v>0</v>
      </c>
      <c r="L36" s="621"/>
      <c r="M36" s="623"/>
      <c r="N36" s="609">
        <f t="shared" si="5"/>
        <v>0</v>
      </c>
      <c r="O36" s="609">
        <f t="shared" si="6"/>
        <v>0</v>
      </c>
      <c r="P36" s="621"/>
      <c r="Q36" s="621"/>
      <c r="R36" s="621"/>
      <c r="S36" s="621"/>
      <c r="T36" s="609">
        <f t="shared" si="7"/>
        <v>0</v>
      </c>
      <c r="U36" s="612">
        <f t="shared" si="1"/>
        <v>0</v>
      </c>
      <c r="W36" s="573"/>
      <c r="X36" s="573"/>
      <c r="Y36" s="573"/>
      <c r="Z36" s="573"/>
    </row>
    <row r="37" spans="2:26" ht="21.95" customHeight="1" x14ac:dyDescent="0.2">
      <c r="B37" s="618" t="s">
        <v>721</v>
      </c>
      <c r="C37" s="619"/>
      <c r="D37" s="607" t="s">
        <v>213</v>
      </c>
      <c r="E37" s="620"/>
      <c r="F37" s="620"/>
      <c r="G37" s="609">
        <f t="shared" si="2"/>
        <v>0</v>
      </c>
      <c r="H37" s="621">
        <f>(111418+102884)*H101</f>
        <v>0</v>
      </c>
      <c r="I37" s="616"/>
      <c r="J37" s="609">
        <f t="shared" si="3"/>
        <v>0</v>
      </c>
      <c r="K37" s="622">
        <f t="shared" si="4"/>
        <v>0</v>
      </c>
      <c r="L37" s="621"/>
      <c r="M37" s="623"/>
      <c r="N37" s="609">
        <f t="shared" si="5"/>
        <v>0</v>
      </c>
      <c r="O37" s="609">
        <f t="shared" si="6"/>
        <v>0</v>
      </c>
      <c r="P37" s="621"/>
      <c r="Q37" s="621"/>
      <c r="R37" s="621"/>
      <c r="S37" s="621"/>
      <c r="T37" s="609">
        <f t="shared" si="7"/>
        <v>0</v>
      </c>
      <c r="U37" s="612">
        <f t="shared" si="1"/>
        <v>0</v>
      </c>
      <c r="W37" s="573"/>
      <c r="X37" s="573"/>
      <c r="Y37" s="573"/>
      <c r="Z37" s="573"/>
    </row>
    <row r="38" spans="2:26" ht="21.95" customHeight="1" x14ac:dyDescent="0.2">
      <c r="B38" s="618" t="s">
        <v>722</v>
      </c>
      <c r="C38" s="619"/>
      <c r="D38" s="607" t="s">
        <v>215</v>
      </c>
      <c r="E38" s="620"/>
      <c r="F38" s="620"/>
      <c r="G38" s="609">
        <f t="shared" si="2"/>
        <v>0</v>
      </c>
      <c r="H38" s="621">
        <f>5274*H101</f>
        <v>0</v>
      </c>
      <c r="I38" s="616"/>
      <c r="J38" s="609">
        <f t="shared" si="3"/>
        <v>0</v>
      </c>
      <c r="K38" s="622">
        <f t="shared" si="4"/>
        <v>0</v>
      </c>
      <c r="L38" s="621"/>
      <c r="M38" s="623"/>
      <c r="N38" s="609">
        <f t="shared" si="5"/>
        <v>0</v>
      </c>
      <c r="O38" s="609">
        <f t="shared" si="6"/>
        <v>0</v>
      </c>
      <c r="P38" s="621"/>
      <c r="Q38" s="621"/>
      <c r="R38" s="621"/>
      <c r="S38" s="621"/>
      <c r="T38" s="609">
        <f t="shared" si="7"/>
        <v>0</v>
      </c>
      <c r="U38" s="612">
        <f t="shared" si="1"/>
        <v>0</v>
      </c>
      <c r="W38" s="573"/>
      <c r="X38" s="573"/>
      <c r="Y38" s="573"/>
      <c r="Z38" s="573"/>
    </row>
    <row r="39" spans="2:26" ht="21.95" customHeight="1" x14ac:dyDescent="0.2">
      <c r="B39" s="618" t="s">
        <v>723</v>
      </c>
      <c r="C39" s="619"/>
      <c r="D39" s="607" t="s">
        <v>217</v>
      </c>
      <c r="E39" s="620"/>
      <c r="F39" s="620"/>
      <c r="G39" s="609">
        <f t="shared" si="2"/>
        <v>0</v>
      </c>
      <c r="H39" s="621">
        <f>3889*H101</f>
        <v>0</v>
      </c>
      <c r="I39" s="616"/>
      <c r="J39" s="609">
        <f t="shared" si="3"/>
        <v>0</v>
      </c>
      <c r="K39" s="622">
        <f t="shared" si="4"/>
        <v>0</v>
      </c>
      <c r="L39" s="621"/>
      <c r="M39" s="623"/>
      <c r="N39" s="609">
        <f t="shared" si="5"/>
        <v>0</v>
      </c>
      <c r="O39" s="609">
        <f t="shared" si="6"/>
        <v>0</v>
      </c>
      <c r="P39" s="621"/>
      <c r="Q39" s="621"/>
      <c r="R39" s="621"/>
      <c r="S39" s="621"/>
      <c r="T39" s="609">
        <f t="shared" si="7"/>
        <v>0</v>
      </c>
      <c r="U39" s="612">
        <f t="shared" si="1"/>
        <v>0</v>
      </c>
      <c r="W39" s="573"/>
      <c r="X39" s="573"/>
      <c r="Y39" s="573"/>
      <c r="Z39" s="573"/>
    </row>
    <row r="40" spans="2:26" ht="21.95" customHeight="1" x14ac:dyDescent="0.2">
      <c r="B40" s="618" t="s">
        <v>724</v>
      </c>
      <c r="C40" s="619"/>
      <c r="D40" s="607" t="s">
        <v>216</v>
      </c>
      <c r="E40" s="620"/>
      <c r="F40" s="620"/>
      <c r="G40" s="609">
        <f t="shared" si="2"/>
        <v>0</v>
      </c>
      <c r="H40" s="621"/>
      <c r="I40" s="616"/>
      <c r="J40" s="609">
        <f t="shared" si="3"/>
        <v>0</v>
      </c>
      <c r="K40" s="622">
        <f t="shared" si="4"/>
        <v>0</v>
      </c>
      <c r="L40" s="621"/>
      <c r="M40" s="623"/>
      <c r="N40" s="609">
        <f t="shared" si="5"/>
        <v>0</v>
      </c>
      <c r="O40" s="609">
        <f t="shared" si="6"/>
        <v>0</v>
      </c>
      <c r="P40" s="621"/>
      <c r="Q40" s="621"/>
      <c r="R40" s="621"/>
      <c r="S40" s="621"/>
      <c r="T40" s="609">
        <f t="shared" si="7"/>
        <v>0</v>
      </c>
      <c r="U40" s="612">
        <f t="shared" si="1"/>
        <v>0</v>
      </c>
      <c r="W40" s="573"/>
      <c r="X40" s="573"/>
      <c r="Y40" s="573"/>
      <c r="Z40" s="573"/>
    </row>
    <row r="41" spans="2:26" ht="21.95" customHeight="1" x14ac:dyDescent="0.2">
      <c r="B41" s="618" t="s">
        <v>725</v>
      </c>
      <c r="C41" s="619"/>
      <c r="D41" s="607"/>
      <c r="E41" s="620"/>
      <c r="F41" s="620"/>
      <c r="G41" s="609"/>
      <c r="H41" s="621"/>
      <c r="I41" s="616"/>
      <c r="J41" s="609"/>
      <c r="K41" s="622"/>
      <c r="L41" s="621"/>
      <c r="M41" s="623"/>
      <c r="N41" s="609"/>
      <c r="O41" s="609"/>
      <c r="P41" s="621"/>
      <c r="Q41" s="621"/>
      <c r="R41" s="621"/>
      <c r="S41" s="621"/>
      <c r="T41" s="609"/>
      <c r="U41" s="612"/>
      <c r="W41" s="573"/>
      <c r="X41" s="573"/>
      <c r="Y41" s="573"/>
      <c r="Z41" s="573"/>
    </row>
    <row r="42" spans="2:26" ht="21.95" customHeight="1" x14ac:dyDescent="0.2">
      <c r="B42" s="618" t="s">
        <v>726</v>
      </c>
      <c r="C42" s="619"/>
      <c r="D42" s="607"/>
      <c r="E42" s="620"/>
      <c r="F42" s="620"/>
      <c r="G42" s="609"/>
      <c r="H42" s="621"/>
      <c r="I42" s="616"/>
      <c r="J42" s="609"/>
      <c r="K42" s="622"/>
      <c r="L42" s="621"/>
      <c r="M42" s="623"/>
      <c r="N42" s="609"/>
      <c r="O42" s="609"/>
      <c r="P42" s="621"/>
      <c r="Q42" s="621"/>
      <c r="R42" s="621"/>
      <c r="S42" s="621"/>
      <c r="T42" s="609"/>
      <c r="U42" s="612"/>
      <c r="W42" s="573"/>
      <c r="X42" s="573"/>
      <c r="Y42" s="573"/>
      <c r="Z42" s="573"/>
    </row>
    <row r="43" spans="2:26" ht="21.95" customHeight="1" x14ac:dyDescent="0.2">
      <c r="B43" s="618" t="s">
        <v>727</v>
      </c>
      <c r="C43" s="619"/>
      <c r="D43" s="607"/>
      <c r="E43" s="620"/>
      <c r="F43" s="620"/>
      <c r="G43" s="609"/>
      <c r="H43" s="621"/>
      <c r="I43" s="616"/>
      <c r="J43" s="609"/>
      <c r="K43" s="622"/>
      <c r="L43" s="621"/>
      <c r="M43" s="623"/>
      <c r="N43" s="609"/>
      <c r="O43" s="609"/>
      <c r="P43" s="621"/>
      <c r="Q43" s="621"/>
      <c r="R43" s="621"/>
      <c r="S43" s="621"/>
      <c r="T43" s="609"/>
      <c r="U43" s="612"/>
      <c r="W43" s="573"/>
      <c r="X43" s="573"/>
      <c r="Y43" s="573"/>
      <c r="Z43" s="573"/>
    </row>
    <row r="44" spans="2:26" ht="21.95" customHeight="1" x14ac:dyDescent="0.2">
      <c r="B44" s="618" t="s">
        <v>728</v>
      </c>
      <c r="C44" s="619"/>
      <c r="D44" s="607"/>
      <c r="E44" s="620"/>
      <c r="F44" s="620"/>
      <c r="G44" s="609"/>
      <c r="H44" s="621"/>
      <c r="I44" s="616"/>
      <c r="J44" s="609"/>
      <c r="K44" s="622"/>
      <c r="L44" s="621"/>
      <c r="M44" s="623"/>
      <c r="N44" s="609"/>
      <c r="O44" s="609"/>
      <c r="P44" s="621"/>
      <c r="Q44" s="621"/>
      <c r="R44" s="621"/>
      <c r="S44" s="621"/>
      <c r="T44" s="609"/>
      <c r="U44" s="612"/>
      <c r="W44" s="573"/>
      <c r="X44" s="573"/>
      <c r="Y44" s="573"/>
      <c r="Z44" s="573"/>
    </row>
    <row r="45" spans="2:26" ht="21.95" customHeight="1" x14ac:dyDescent="0.2">
      <c r="B45" s="618" t="s">
        <v>729</v>
      </c>
      <c r="C45" s="619"/>
      <c r="D45" s="607"/>
      <c r="E45" s="620"/>
      <c r="F45" s="620"/>
      <c r="G45" s="609">
        <f t="shared" si="2"/>
        <v>0</v>
      </c>
      <c r="H45" s="621"/>
      <c r="I45" s="616"/>
      <c r="J45" s="609">
        <f t="shared" si="3"/>
        <v>0</v>
      </c>
      <c r="K45" s="622">
        <f t="shared" si="4"/>
        <v>0</v>
      </c>
      <c r="L45" s="621"/>
      <c r="M45" s="623"/>
      <c r="N45" s="609">
        <f t="shared" si="5"/>
        <v>0</v>
      </c>
      <c r="O45" s="609">
        <f t="shared" si="6"/>
        <v>0</v>
      </c>
      <c r="P45" s="621"/>
      <c r="Q45" s="621"/>
      <c r="R45" s="621"/>
      <c r="S45" s="621"/>
      <c r="T45" s="609">
        <f t="shared" si="7"/>
        <v>0</v>
      </c>
      <c r="U45" s="612">
        <f t="shared" si="1"/>
        <v>0</v>
      </c>
      <c r="W45" s="573"/>
      <c r="X45" s="573"/>
      <c r="Y45" s="573"/>
      <c r="Z45" s="573"/>
    </row>
    <row r="46" spans="2:26" ht="21.95" customHeight="1" x14ac:dyDescent="0.2">
      <c r="B46" s="618" t="s">
        <v>51</v>
      </c>
      <c r="C46" s="619"/>
      <c r="D46" s="615" t="s">
        <v>16</v>
      </c>
      <c r="E46" s="600">
        <f>+SUM(INDEX(E:E,ROW()+1):INDEX(E:E,ROW(E52)-1))</f>
        <v>0</v>
      </c>
      <c r="F46" s="600">
        <f>+SUM(INDEX(F:F,ROW()+1):INDEX(F:F,ROW(F52)-1))</f>
        <v>0</v>
      </c>
      <c r="G46" s="609">
        <f>+SUM(INDEX(G:G,ROW()+1):INDEX(G:G,ROW(G52)-1))</f>
        <v>0</v>
      </c>
      <c r="H46" s="616">
        <f>+SUM(INDEX(H:H,ROW()+1):INDEX(H:H,ROW(H52)-1))</f>
        <v>0</v>
      </c>
      <c r="I46" s="616"/>
      <c r="J46" s="609">
        <f>+SUM(INDEX(J:J,ROW()+1):INDEX(J:J,ROW(J52)-1))</f>
        <v>0</v>
      </c>
      <c r="K46" s="616">
        <f>+SUM(INDEX(K:K,ROW()+1):INDEX(K:K,ROW(K52)-1))</f>
        <v>0</v>
      </c>
      <c r="L46" s="616">
        <f>+SUM(INDEX(L:L,ROW()+1):INDEX(L:L,ROW(L52)-1))</f>
        <v>0</v>
      </c>
      <c r="M46" s="625"/>
      <c r="N46" s="609">
        <f>+SUM(INDEX(N:N,ROW()+1):INDEX(N:N,ROW(N52)-1))</f>
        <v>0</v>
      </c>
      <c r="O46" s="609">
        <f>+SUM(INDEX(O:O,ROW()+1):INDEX(O:O,ROW(O52)-1))</f>
        <v>0</v>
      </c>
      <c r="P46" s="616">
        <f>+SUM(INDEX(P:P,ROW()+1):INDEX(P:P,ROW(P52)-1))</f>
        <v>0</v>
      </c>
      <c r="Q46" s="616">
        <f>+SUM(INDEX(Q:Q,ROW()+1):INDEX(Q:Q,ROW(Q52)-1))</f>
        <v>0</v>
      </c>
      <c r="R46" s="616">
        <f>+SUM(INDEX(R:R,ROW()+1):INDEX(R:R,ROW(R52)-1))</f>
        <v>0</v>
      </c>
      <c r="S46" s="616">
        <f>+SUM(INDEX(S:S,ROW()+1):INDEX(S:S,ROW(S52)-1))</f>
        <v>0</v>
      </c>
      <c r="T46" s="609">
        <f>+SUM(INDEX(T:T,ROW()+1):INDEX(T:T,ROW(T52)-1))</f>
        <v>0</v>
      </c>
      <c r="U46" s="612">
        <f>+SUM(INDEX(U:U,ROW()+1):INDEX(U:U,ROW(U52)-1))</f>
        <v>0</v>
      </c>
      <c r="W46" s="573"/>
      <c r="X46" s="573"/>
      <c r="Y46" s="573"/>
      <c r="Z46" s="573"/>
    </row>
    <row r="47" spans="2:26" ht="21.95" customHeight="1" x14ac:dyDescent="0.2">
      <c r="B47" s="618" t="s">
        <v>464</v>
      </c>
      <c r="C47" s="619"/>
      <c r="D47" s="624"/>
      <c r="E47" s="620"/>
      <c r="F47" s="620"/>
      <c r="G47" s="609">
        <f>E47-F47</f>
        <v>0</v>
      </c>
      <c r="H47" s="621"/>
      <c r="I47" s="616"/>
      <c r="J47" s="609">
        <f>G47-H47</f>
        <v>0</v>
      </c>
      <c r="K47" s="622">
        <f>IF(H47=0,L47,(1-(H47/G47))*L47)</f>
        <v>0</v>
      </c>
      <c r="L47" s="621"/>
      <c r="M47" s="623"/>
      <c r="N47" s="609">
        <f>IF(M47=0,0,(P47-R47-S47)*50%/M47)</f>
        <v>0</v>
      </c>
      <c r="O47" s="609">
        <f>IF(M47=0,0,(P47-S47)*50%/M47)</f>
        <v>0</v>
      </c>
      <c r="P47" s="621"/>
      <c r="Q47" s="621"/>
      <c r="R47" s="621"/>
      <c r="S47" s="621"/>
      <c r="T47" s="609">
        <f>J47-K47-N47+P47-Q47-R47-S47</f>
        <v>0</v>
      </c>
      <c r="U47" s="612">
        <f>(J47+T47)*50%</f>
        <v>0</v>
      </c>
      <c r="W47" s="573"/>
      <c r="X47" s="573"/>
      <c r="Y47" s="573"/>
      <c r="Z47" s="573"/>
    </row>
    <row r="48" spans="2:26" ht="21.95" customHeight="1" x14ac:dyDescent="0.2">
      <c r="B48" s="618" t="s">
        <v>465</v>
      </c>
      <c r="C48" s="619"/>
      <c r="D48" s="624"/>
      <c r="E48" s="620"/>
      <c r="F48" s="620"/>
      <c r="G48" s="609">
        <f>E48-F48</f>
        <v>0</v>
      </c>
      <c r="H48" s="621"/>
      <c r="I48" s="616"/>
      <c r="J48" s="609">
        <f>G48-H48</f>
        <v>0</v>
      </c>
      <c r="K48" s="622">
        <f>IF(H48=0,L48,(1-(H48/G48))*L48)</f>
        <v>0</v>
      </c>
      <c r="L48" s="621"/>
      <c r="M48" s="623"/>
      <c r="N48" s="609">
        <f>IF(M48=0,0,(P48-R48-S48)*50%/M48)</f>
        <v>0</v>
      </c>
      <c r="O48" s="609">
        <f>IF(M48=0,0,(P48-S48)*50%/M48)</f>
        <v>0</v>
      </c>
      <c r="P48" s="621"/>
      <c r="Q48" s="621"/>
      <c r="R48" s="621"/>
      <c r="S48" s="621"/>
      <c r="T48" s="609">
        <f>J48-K48-N48+P48-Q48-R48-S48</f>
        <v>0</v>
      </c>
      <c r="U48" s="612">
        <f>(J48+T48)*50%</f>
        <v>0</v>
      </c>
      <c r="W48" s="573"/>
      <c r="X48" s="573"/>
      <c r="Y48" s="573"/>
      <c r="Z48" s="573"/>
    </row>
    <row r="49" spans="2:26" ht="21.95" customHeight="1" x14ac:dyDescent="0.2">
      <c r="B49" s="618" t="s">
        <v>466</v>
      </c>
      <c r="C49" s="619"/>
      <c r="D49" s="624"/>
      <c r="E49" s="620"/>
      <c r="F49" s="620"/>
      <c r="G49" s="609"/>
      <c r="H49" s="621"/>
      <c r="I49" s="616"/>
      <c r="J49" s="609"/>
      <c r="K49" s="622"/>
      <c r="L49" s="621"/>
      <c r="M49" s="623"/>
      <c r="N49" s="609"/>
      <c r="O49" s="609"/>
      <c r="P49" s="621"/>
      <c r="Q49" s="621"/>
      <c r="R49" s="621"/>
      <c r="S49" s="621"/>
      <c r="T49" s="609"/>
      <c r="U49" s="612"/>
      <c r="W49" s="573"/>
      <c r="X49" s="573"/>
      <c r="Y49" s="573"/>
      <c r="Z49" s="573"/>
    </row>
    <row r="50" spans="2:26" ht="21.95" customHeight="1" x14ac:dyDescent="0.2">
      <c r="B50" s="618" t="s">
        <v>472</v>
      </c>
      <c r="C50" s="619"/>
      <c r="D50" s="624"/>
      <c r="E50" s="620"/>
      <c r="F50" s="620"/>
      <c r="G50" s="609"/>
      <c r="H50" s="621"/>
      <c r="I50" s="616"/>
      <c r="J50" s="609"/>
      <c r="K50" s="622"/>
      <c r="L50" s="621"/>
      <c r="M50" s="623"/>
      <c r="N50" s="609"/>
      <c r="O50" s="609"/>
      <c r="P50" s="621"/>
      <c r="Q50" s="621"/>
      <c r="R50" s="621"/>
      <c r="S50" s="621"/>
      <c r="T50" s="609"/>
      <c r="U50" s="612"/>
      <c r="W50" s="573"/>
      <c r="X50" s="573"/>
      <c r="Y50" s="573"/>
      <c r="Z50" s="573"/>
    </row>
    <row r="51" spans="2:26" ht="21.95" customHeight="1" x14ac:dyDescent="0.2">
      <c r="B51" s="618" t="s">
        <v>473</v>
      </c>
      <c r="C51" s="619"/>
      <c r="D51" s="624"/>
      <c r="E51" s="620"/>
      <c r="F51" s="620"/>
      <c r="G51" s="609">
        <f>E51-F51</f>
        <v>0</v>
      </c>
      <c r="H51" s="621"/>
      <c r="I51" s="616"/>
      <c r="J51" s="609">
        <f>G51-H51</f>
        <v>0</v>
      </c>
      <c r="K51" s="622">
        <f>IF(H51=0,L51,(1-(H51/G51))*L51)</f>
        <v>0</v>
      </c>
      <c r="L51" s="621"/>
      <c r="M51" s="623"/>
      <c r="N51" s="609">
        <f>IF(M51=0,0,(P51-R51-S51)*50%/M51)</f>
        <v>0</v>
      </c>
      <c r="O51" s="609">
        <f>IF(M51=0,0,(P51-S51)*50%/M51)</f>
        <v>0</v>
      </c>
      <c r="P51" s="621"/>
      <c r="Q51" s="621"/>
      <c r="R51" s="621"/>
      <c r="S51" s="621"/>
      <c r="T51" s="609">
        <f>J51-K51-N51+P51-Q51-R51-S51</f>
        <v>0</v>
      </c>
      <c r="U51" s="612">
        <f>(J51+T51)*50%</f>
        <v>0</v>
      </c>
      <c r="W51" s="573"/>
      <c r="X51" s="573"/>
      <c r="Y51" s="573"/>
      <c r="Z51" s="573"/>
    </row>
    <row r="52" spans="2:26" ht="21.95" customHeight="1" x14ac:dyDescent="0.2">
      <c r="B52" s="613" t="s">
        <v>2</v>
      </c>
      <c r="C52" s="614" t="s">
        <v>648</v>
      </c>
      <c r="D52" s="626" t="s">
        <v>17</v>
      </c>
      <c r="E52" s="616">
        <f>E53+E63+E70</f>
        <v>0</v>
      </c>
      <c r="F52" s="616">
        <f>F53+F63+F70</f>
        <v>0</v>
      </c>
      <c r="G52" s="616">
        <f>G53+G63+G70</f>
        <v>0</v>
      </c>
      <c r="H52" s="616">
        <f>H53+H63+H70</f>
        <v>0</v>
      </c>
      <c r="I52" s="616"/>
      <c r="J52" s="616">
        <f>J53+J63+J70</f>
        <v>0</v>
      </c>
      <c r="K52" s="616">
        <f>K53+K63+K70</f>
        <v>0</v>
      </c>
      <c r="L52" s="616">
        <f>L53+L63+L70</f>
        <v>0</v>
      </c>
      <c r="M52" s="625"/>
      <c r="N52" s="616">
        <f t="shared" ref="N52:U52" si="8">N53+N63+N70</f>
        <v>0</v>
      </c>
      <c r="O52" s="616">
        <f t="shared" si="8"/>
        <v>0</v>
      </c>
      <c r="P52" s="616">
        <f t="shared" si="8"/>
        <v>0</v>
      </c>
      <c r="Q52" s="616">
        <f t="shared" si="8"/>
        <v>0</v>
      </c>
      <c r="R52" s="616">
        <f t="shared" si="8"/>
        <v>0</v>
      </c>
      <c r="S52" s="616">
        <f t="shared" si="8"/>
        <v>0</v>
      </c>
      <c r="T52" s="616">
        <f t="shared" si="8"/>
        <v>0</v>
      </c>
      <c r="U52" s="617">
        <f t="shared" si="8"/>
        <v>0</v>
      </c>
      <c r="W52" s="573"/>
      <c r="X52" s="573"/>
      <c r="Y52" s="573"/>
      <c r="Z52" s="573"/>
    </row>
    <row r="53" spans="2:26" ht="21.95" customHeight="1" x14ac:dyDescent="0.2">
      <c r="B53" s="618" t="s">
        <v>53</v>
      </c>
      <c r="C53" s="614"/>
      <c r="D53" s="615" t="s">
        <v>221</v>
      </c>
      <c r="E53" s="600">
        <f>+SUM(INDEX(E:E,ROW()+1):INDEX(E:E,ROW(E63)-1))</f>
        <v>0</v>
      </c>
      <c r="F53" s="600">
        <f>+SUM(INDEX(F:F,ROW()+1):INDEX(F:F,ROW(F63)-1))</f>
        <v>0</v>
      </c>
      <c r="G53" s="616">
        <f>+SUM(INDEX(G:G,ROW()+1):INDEX(G:G,ROW(G63)-1))</f>
        <v>0</v>
      </c>
      <c r="H53" s="616">
        <f>+SUM(INDEX(H:H,ROW()+1):INDEX(H:H,ROW(H63)-1))</f>
        <v>0</v>
      </c>
      <c r="I53" s="616"/>
      <c r="J53" s="616">
        <f>+SUM(INDEX(J:J,ROW()+1):INDEX(J:J,ROW(J63)-1))</f>
        <v>0</v>
      </c>
      <c r="K53" s="616">
        <f>+SUM(INDEX(K:K,ROW()+1):INDEX(K:K,ROW(K63)-1))</f>
        <v>0</v>
      </c>
      <c r="L53" s="616">
        <f>+SUM(INDEX(L:L,ROW()+1):INDEX(L:L,ROW(L63)-1))</f>
        <v>0</v>
      </c>
      <c r="M53" s="625"/>
      <c r="N53" s="616">
        <f>+SUM(INDEX(N:N,ROW()+1):INDEX(N:N,ROW(N63)-1))</f>
        <v>0</v>
      </c>
      <c r="O53" s="616">
        <f>+SUM(INDEX(O:O,ROW()+1):INDEX(O:O,ROW(O63)-1))</f>
        <v>0</v>
      </c>
      <c r="P53" s="616">
        <f>+SUM(INDEX(P:P,ROW()+1):INDEX(P:P,ROW(P63)-1))</f>
        <v>0</v>
      </c>
      <c r="Q53" s="616">
        <f>+SUM(INDEX(Q:Q,ROW()+1):INDEX(Q:Q,ROW(Q63)-1))</f>
        <v>0</v>
      </c>
      <c r="R53" s="616">
        <f>+SUM(INDEX(R:R,ROW()+1):INDEX(R:R,ROW(R63)-1))</f>
        <v>0</v>
      </c>
      <c r="S53" s="616">
        <f>+SUM(INDEX(S:S,ROW()+1):INDEX(S:S,ROW(S63)-1))</f>
        <v>0</v>
      </c>
      <c r="T53" s="616">
        <f>+SUM(INDEX(T:T,ROW()+1):INDEX(T:T,ROW(T63)-1))</f>
        <v>0</v>
      </c>
      <c r="U53" s="617">
        <f>+SUM(INDEX(U:U,ROW()+1):INDEX(U:U,ROW(U63)-1))</f>
        <v>0</v>
      </c>
      <c r="W53" s="573"/>
      <c r="X53" s="573"/>
      <c r="Y53" s="573"/>
      <c r="Z53" s="573"/>
    </row>
    <row r="54" spans="2:26" s="604" customFormat="1" ht="21.95" customHeight="1" x14ac:dyDescent="0.2">
      <c r="B54" s="627" t="s">
        <v>730</v>
      </c>
      <c r="C54" s="628"/>
      <c r="D54" s="607" t="s">
        <v>218</v>
      </c>
      <c r="E54" s="516"/>
      <c r="F54" s="516"/>
      <c r="G54" s="609">
        <f>E54-F54</f>
        <v>0</v>
      </c>
      <c r="H54" s="610">
        <f>2946*H101</f>
        <v>0</v>
      </c>
      <c r="I54" s="609"/>
      <c r="J54" s="609">
        <f>G54-H54</f>
        <v>0</v>
      </c>
      <c r="K54" s="622">
        <f>IF(H54=0,L54,(1-(H54/G54))*L54)</f>
        <v>0</v>
      </c>
      <c r="L54" s="610"/>
      <c r="M54" s="629"/>
      <c r="N54" s="609">
        <f>IF(M54=0,0,(P54-R54-S54)*50%/M54)</f>
        <v>0</v>
      </c>
      <c r="O54" s="609">
        <f>IF(M54=0,0,(P54-S54)*50%/M54)</f>
        <v>0</v>
      </c>
      <c r="P54" s="610"/>
      <c r="Q54" s="610"/>
      <c r="R54" s="610"/>
      <c r="S54" s="610"/>
      <c r="T54" s="609">
        <f>J54-K54-N54+P54-Q54-R54-S54</f>
        <v>0</v>
      </c>
      <c r="U54" s="612">
        <f>(J54+T54)*50%</f>
        <v>0</v>
      </c>
      <c r="W54" s="573"/>
      <c r="X54" s="573"/>
      <c r="Y54" s="573"/>
      <c r="Z54" s="573"/>
    </row>
    <row r="55" spans="2:26" s="604" customFormat="1" ht="21.95" customHeight="1" x14ac:dyDescent="0.2">
      <c r="B55" s="627" t="s">
        <v>731</v>
      </c>
      <c r="C55" s="628"/>
      <c r="D55" s="607" t="s">
        <v>219</v>
      </c>
      <c r="E55" s="516"/>
      <c r="F55" s="516"/>
      <c r="G55" s="609">
        <f>E55-F55</f>
        <v>0</v>
      </c>
      <c r="H55" s="610"/>
      <c r="I55" s="609"/>
      <c r="J55" s="609">
        <f>G55-H55</f>
        <v>0</v>
      </c>
      <c r="K55" s="622">
        <f>IF(H55=0,L55,(1-(H55/G55))*L55)</f>
        <v>0</v>
      </c>
      <c r="L55" s="610"/>
      <c r="M55" s="629"/>
      <c r="N55" s="609">
        <f>IF(M55=0,0,(P55-R55-S55)*50%/M55)</f>
        <v>0</v>
      </c>
      <c r="O55" s="609">
        <f>IF(M55=0,0,(P55-S55)*50%/M55)</f>
        <v>0</v>
      </c>
      <c r="P55" s="610"/>
      <c r="Q55" s="610"/>
      <c r="R55" s="610"/>
      <c r="S55" s="610"/>
      <c r="T55" s="609">
        <f>J55-K55-N55+P55-Q55-R55-S55</f>
        <v>0</v>
      </c>
      <c r="U55" s="612">
        <f>(J55+T55)*50%</f>
        <v>0</v>
      </c>
      <c r="W55" s="573"/>
      <c r="X55" s="573"/>
      <c r="Y55" s="573"/>
      <c r="Z55" s="573"/>
    </row>
    <row r="56" spans="2:26" s="604" customFormat="1" ht="21.95" customHeight="1" x14ac:dyDescent="0.2">
      <c r="B56" s="627" t="s">
        <v>732</v>
      </c>
      <c r="C56" s="628"/>
      <c r="D56" s="607" t="s">
        <v>220</v>
      </c>
      <c r="E56" s="516"/>
      <c r="F56" s="516"/>
      <c r="G56" s="609">
        <f>E56-F56</f>
        <v>0</v>
      </c>
      <c r="H56" s="610">
        <f>(48482+60561)*H101</f>
        <v>0</v>
      </c>
      <c r="I56" s="609"/>
      <c r="J56" s="609">
        <f>G56-H56</f>
        <v>0</v>
      </c>
      <c r="K56" s="622">
        <f>IF(H56=0,L56,(1-(H56/G56))*L56)</f>
        <v>0</v>
      </c>
      <c r="L56" s="610"/>
      <c r="M56" s="629"/>
      <c r="N56" s="609">
        <f>IF(M56=0,0,(P56-R56-S56)*50%/M56)</f>
        <v>0</v>
      </c>
      <c r="O56" s="609">
        <f>IF(M56=0,0,(P56-S56)*50%/M56)</f>
        <v>0</v>
      </c>
      <c r="P56" s="610"/>
      <c r="Q56" s="610"/>
      <c r="R56" s="610"/>
      <c r="S56" s="610"/>
      <c r="T56" s="609">
        <f>J56-K56-N56+P56-Q56-R56-S56</f>
        <v>0</v>
      </c>
      <c r="U56" s="612">
        <f>(J56+T56)*50%</f>
        <v>0</v>
      </c>
      <c r="W56" s="573"/>
      <c r="X56" s="573"/>
      <c r="Y56" s="573"/>
      <c r="Z56" s="573"/>
    </row>
    <row r="57" spans="2:26" s="604" customFormat="1" ht="21.95" customHeight="1" x14ac:dyDescent="0.2">
      <c r="B57" s="627" t="s">
        <v>733</v>
      </c>
      <c r="C57" s="628"/>
      <c r="D57" s="607" t="s">
        <v>359</v>
      </c>
      <c r="E57" s="516"/>
      <c r="F57" s="516"/>
      <c r="G57" s="609">
        <f>E57-F57</f>
        <v>0</v>
      </c>
      <c r="H57" s="610">
        <f>30064*H101</f>
        <v>0</v>
      </c>
      <c r="I57" s="609"/>
      <c r="J57" s="609">
        <f>G57-H57</f>
        <v>0</v>
      </c>
      <c r="K57" s="622">
        <f>IF(H57=0,L57,(1-(H57/G57))*L57)</f>
        <v>0</v>
      </c>
      <c r="L57" s="610"/>
      <c r="M57" s="629"/>
      <c r="N57" s="609">
        <f>IF(M57=0,0,(P57-R57-S57)*50%/M57)</f>
        <v>0</v>
      </c>
      <c r="O57" s="609">
        <f>IF(M57=0,0,(P57-S57)*50%/M57)</f>
        <v>0</v>
      </c>
      <c r="P57" s="610"/>
      <c r="Q57" s="610"/>
      <c r="R57" s="610"/>
      <c r="S57" s="610"/>
      <c r="T57" s="609">
        <f>J57-K57-N57+P57-Q57-R57-S57</f>
        <v>0</v>
      </c>
      <c r="U57" s="612">
        <f>(J57+T57)*50%</f>
        <v>0</v>
      </c>
      <c r="W57" s="573"/>
      <c r="X57" s="573"/>
      <c r="Y57" s="573"/>
      <c r="Z57" s="573"/>
    </row>
    <row r="58" spans="2:26" s="604" customFormat="1" ht="21.95" customHeight="1" x14ac:dyDescent="0.2">
      <c r="B58" s="627" t="s">
        <v>734</v>
      </c>
      <c r="C58" s="628"/>
      <c r="D58" s="607"/>
      <c r="E58" s="516"/>
      <c r="F58" s="516"/>
      <c r="G58" s="609"/>
      <c r="H58" s="610"/>
      <c r="I58" s="609"/>
      <c r="J58" s="609"/>
      <c r="K58" s="622"/>
      <c r="L58" s="610"/>
      <c r="M58" s="629"/>
      <c r="N58" s="609"/>
      <c r="O58" s="609"/>
      <c r="P58" s="610"/>
      <c r="Q58" s="610"/>
      <c r="R58" s="610"/>
      <c r="S58" s="610"/>
      <c r="T58" s="609"/>
      <c r="U58" s="612"/>
      <c r="W58" s="573"/>
      <c r="X58" s="573"/>
      <c r="Y58" s="573"/>
      <c r="Z58" s="573"/>
    </row>
    <row r="59" spans="2:26" s="604" customFormat="1" ht="21.95" customHeight="1" x14ac:dyDescent="0.2">
      <c r="B59" s="627" t="s">
        <v>735</v>
      </c>
      <c r="C59" s="628"/>
      <c r="D59" s="607"/>
      <c r="E59" s="516"/>
      <c r="F59" s="516"/>
      <c r="G59" s="609"/>
      <c r="H59" s="610"/>
      <c r="I59" s="609"/>
      <c r="J59" s="609"/>
      <c r="K59" s="622"/>
      <c r="L59" s="610"/>
      <c r="M59" s="629"/>
      <c r="N59" s="609"/>
      <c r="O59" s="609"/>
      <c r="P59" s="610"/>
      <c r="Q59" s="610"/>
      <c r="R59" s="610"/>
      <c r="S59" s="610"/>
      <c r="T59" s="609"/>
      <c r="U59" s="612"/>
      <c r="W59" s="573"/>
      <c r="X59" s="573"/>
      <c r="Y59" s="573"/>
      <c r="Z59" s="573"/>
    </row>
    <row r="60" spans="2:26" s="604" customFormat="1" ht="21.95" customHeight="1" x14ac:dyDescent="0.2">
      <c r="B60" s="627" t="s">
        <v>736</v>
      </c>
      <c r="C60" s="628"/>
      <c r="D60" s="607"/>
      <c r="E60" s="516"/>
      <c r="F60" s="516"/>
      <c r="G60" s="609"/>
      <c r="H60" s="610"/>
      <c r="I60" s="609"/>
      <c r="J60" s="609"/>
      <c r="K60" s="622"/>
      <c r="L60" s="610"/>
      <c r="M60" s="629"/>
      <c r="N60" s="609"/>
      <c r="O60" s="609"/>
      <c r="P60" s="610"/>
      <c r="Q60" s="610"/>
      <c r="R60" s="610"/>
      <c r="S60" s="610"/>
      <c r="T60" s="609"/>
      <c r="U60" s="612"/>
      <c r="W60" s="573"/>
      <c r="X60" s="573"/>
      <c r="Y60" s="573"/>
      <c r="Z60" s="573"/>
    </row>
    <row r="61" spans="2:26" s="604" customFormat="1" ht="21.95" customHeight="1" x14ac:dyDescent="0.2">
      <c r="B61" s="627" t="s">
        <v>737</v>
      </c>
      <c r="C61" s="628"/>
      <c r="D61" s="607"/>
      <c r="E61" s="516"/>
      <c r="F61" s="516"/>
      <c r="G61" s="609"/>
      <c r="H61" s="610"/>
      <c r="I61" s="609"/>
      <c r="J61" s="609"/>
      <c r="K61" s="622"/>
      <c r="L61" s="610"/>
      <c r="M61" s="629"/>
      <c r="N61" s="609"/>
      <c r="O61" s="609"/>
      <c r="P61" s="610"/>
      <c r="Q61" s="610"/>
      <c r="R61" s="610"/>
      <c r="S61" s="610"/>
      <c r="T61" s="609"/>
      <c r="U61" s="612"/>
      <c r="W61" s="573"/>
      <c r="X61" s="573"/>
      <c r="Y61" s="573"/>
      <c r="Z61" s="573"/>
    </row>
    <row r="62" spans="2:26" s="604" customFormat="1" ht="21.95" customHeight="1" x14ac:dyDescent="0.2">
      <c r="B62" s="627" t="s">
        <v>738</v>
      </c>
      <c r="C62" s="628"/>
      <c r="D62" s="607"/>
      <c r="E62" s="516"/>
      <c r="F62" s="516"/>
      <c r="G62" s="609">
        <f>E62-F62</f>
        <v>0</v>
      </c>
      <c r="H62" s="610"/>
      <c r="I62" s="609"/>
      <c r="J62" s="609">
        <f>G62-H62</f>
        <v>0</v>
      </c>
      <c r="K62" s="622">
        <f>IF(H62=0,L62,(1-(H62/G62))*L62)</f>
        <v>0</v>
      </c>
      <c r="L62" s="610"/>
      <c r="M62" s="629"/>
      <c r="N62" s="609">
        <f>IF(M62=0,0,(P62-R62-S62)*50%/M62)</f>
        <v>0</v>
      </c>
      <c r="O62" s="609">
        <f>IF(M62=0,0,(P62-S62)*50%/M62)</f>
        <v>0</v>
      </c>
      <c r="P62" s="610"/>
      <c r="Q62" s="610"/>
      <c r="R62" s="610"/>
      <c r="S62" s="610"/>
      <c r="T62" s="609">
        <f>J62-K62-N62+P62-Q62-R62-S62</f>
        <v>0</v>
      </c>
      <c r="U62" s="612">
        <f>(J62+T62)*50%</f>
        <v>0</v>
      </c>
      <c r="W62" s="573"/>
      <c r="X62" s="573"/>
      <c r="Y62" s="573"/>
      <c r="Z62" s="573"/>
    </row>
    <row r="63" spans="2:26" ht="21.95" customHeight="1" x14ac:dyDescent="0.2">
      <c r="B63" s="618" t="s">
        <v>54</v>
      </c>
      <c r="C63" s="614"/>
      <c r="D63" s="615" t="s">
        <v>7</v>
      </c>
      <c r="E63" s="600">
        <f>+SUM(INDEX(E:E,ROW()+1):INDEX(E:E,ROW(E70)-1))</f>
        <v>0</v>
      </c>
      <c r="F63" s="600">
        <f>+SUM(INDEX(F:F,ROW()+1):INDEX(F:F,ROW(F70)-1))</f>
        <v>0</v>
      </c>
      <c r="G63" s="616">
        <f>+SUM(INDEX(G:G,ROW()+1):INDEX(G:G,ROW(G70)-1))</f>
        <v>0</v>
      </c>
      <c r="H63" s="616">
        <f>+SUM(INDEX(H:H,ROW()+1):INDEX(H:H,ROW(H70)-1))</f>
        <v>0</v>
      </c>
      <c r="I63" s="616"/>
      <c r="J63" s="616">
        <f>+SUM(INDEX(J:J,ROW()+1):INDEX(J:J,ROW(J70)-1))</f>
        <v>0</v>
      </c>
      <c r="K63" s="616">
        <f>+SUM(INDEX(K:K,ROW()+1):INDEX(K:K,ROW(K70)-1))</f>
        <v>0</v>
      </c>
      <c r="L63" s="616">
        <f>+SUM(INDEX(L:L,ROW()+1):INDEX(L:L,ROW(L70)-1))</f>
        <v>0</v>
      </c>
      <c r="M63" s="625"/>
      <c r="N63" s="616">
        <f>+SUM(INDEX(N:N,ROW()+1):INDEX(N:N,ROW(N70)-1))</f>
        <v>0</v>
      </c>
      <c r="O63" s="616">
        <f>+SUM(INDEX(O:O,ROW()+1):INDEX(O:O,ROW(O70)-1))</f>
        <v>0</v>
      </c>
      <c r="P63" s="616">
        <f>+SUM(INDEX(P:P,ROW()+1):INDEX(P:P,ROW(P70)-1))</f>
        <v>0</v>
      </c>
      <c r="Q63" s="616">
        <f>+SUM(INDEX(Q:Q,ROW()+1):INDEX(Q:Q,ROW(Q70)-1))</f>
        <v>0</v>
      </c>
      <c r="R63" s="616">
        <f>+SUM(INDEX(R:R,ROW()+1):INDEX(R:R,ROW(R70)-1))</f>
        <v>0</v>
      </c>
      <c r="S63" s="616">
        <f>+SUM(INDEX(S:S,ROW()+1):INDEX(S:S,ROW(S70)-1))</f>
        <v>0</v>
      </c>
      <c r="T63" s="616">
        <f>+SUM(INDEX(T:T,ROW()+1):INDEX(T:T,ROW(T70)-1))</f>
        <v>0</v>
      </c>
      <c r="U63" s="617">
        <f>+SUM(INDEX(U:U,ROW()+1):INDEX(U:U,ROW(U70)-1))</f>
        <v>0</v>
      </c>
      <c r="W63" s="573"/>
      <c r="X63" s="573"/>
      <c r="Y63" s="573"/>
      <c r="Z63" s="573"/>
    </row>
    <row r="64" spans="2:26" s="604" customFormat="1" ht="21.95" customHeight="1" x14ac:dyDescent="0.2">
      <c r="B64" s="627" t="s">
        <v>739</v>
      </c>
      <c r="C64" s="628"/>
      <c r="D64" s="607" t="s">
        <v>357</v>
      </c>
      <c r="E64" s="516"/>
      <c r="F64" s="516"/>
      <c r="G64" s="609">
        <f>E64-F64</f>
        <v>0</v>
      </c>
      <c r="H64" s="610"/>
      <c r="I64" s="609"/>
      <c r="J64" s="609">
        <f>G64-H64</f>
        <v>0</v>
      </c>
      <c r="K64" s="622">
        <f>IF(H64=0,L64,(1-(H64/G64))*L64)</f>
        <v>0</v>
      </c>
      <c r="L64" s="610"/>
      <c r="M64" s="629"/>
      <c r="N64" s="609">
        <f>IF(M64=0,0,(P64-R64-S64)*50%/M64)</f>
        <v>0</v>
      </c>
      <c r="O64" s="609">
        <f>IF(M64=0,0,(P64-S64)*50%/M64)</f>
        <v>0</v>
      </c>
      <c r="P64" s="610"/>
      <c r="Q64" s="610"/>
      <c r="R64" s="610"/>
      <c r="S64" s="610"/>
      <c r="T64" s="609">
        <f>J64-K64-N64+P64-Q64-R64-S64</f>
        <v>0</v>
      </c>
      <c r="U64" s="612">
        <f>(J64+T64)*50%</f>
        <v>0</v>
      </c>
      <c r="W64" s="573"/>
      <c r="X64" s="573"/>
      <c r="Y64" s="573"/>
      <c r="Z64" s="573"/>
    </row>
    <row r="65" spans="2:26" s="604" customFormat="1" ht="21.95" customHeight="1" x14ac:dyDescent="0.2">
      <c r="B65" s="627" t="s">
        <v>740</v>
      </c>
      <c r="C65" s="628"/>
      <c r="D65" s="607"/>
      <c r="E65" s="516"/>
      <c r="F65" s="516"/>
      <c r="G65" s="609">
        <f>E65-F65</f>
        <v>0</v>
      </c>
      <c r="H65" s="610"/>
      <c r="I65" s="609"/>
      <c r="J65" s="609">
        <f>G65-H65</f>
        <v>0</v>
      </c>
      <c r="K65" s="622">
        <f>IF(H65=0,L65,(1-(H65/G65))*L65)</f>
        <v>0</v>
      </c>
      <c r="L65" s="610"/>
      <c r="M65" s="629"/>
      <c r="N65" s="609">
        <f>IF(M65=0,0,(P65-R65-S65)*50%/M65)</f>
        <v>0</v>
      </c>
      <c r="O65" s="609">
        <f>IF(M65=0,0,(P65-S65)*50%/M65)</f>
        <v>0</v>
      </c>
      <c r="P65" s="610"/>
      <c r="Q65" s="610"/>
      <c r="R65" s="610"/>
      <c r="S65" s="610"/>
      <c r="T65" s="609">
        <f>J65-K65-N65+P65-Q65-R65-S65</f>
        <v>0</v>
      </c>
      <c r="U65" s="612">
        <f>(J65+T65)*50%</f>
        <v>0</v>
      </c>
      <c r="W65" s="573"/>
      <c r="X65" s="573"/>
      <c r="Y65" s="573"/>
      <c r="Z65" s="573"/>
    </row>
    <row r="66" spans="2:26" s="604" customFormat="1" ht="21.95" customHeight="1" x14ac:dyDescent="0.2">
      <c r="B66" s="627" t="s">
        <v>741</v>
      </c>
      <c r="C66" s="628"/>
      <c r="D66" s="607"/>
      <c r="E66" s="516"/>
      <c r="F66" s="516"/>
      <c r="G66" s="609"/>
      <c r="H66" s="610"/>
      <c r="I66" s="609"/>
      <c r="J66" s="609"/>
      <c r="K66" s="622"/>
      <c r="L66" s="610"/>
      <c r="M66" s="629"/>
      <c r="N66" s="609"/>
      <c r="O66" s="609"/>
      <c r="P66" s="610"/>
      <c r="Q66" s="610"/>
      <c r="R66" s="610"/>
      <c r="S66" s="610"/>
      <c r="T66" s="609"/>
      <c r="U66" s="612"/>
      <c r="W66" s="573"/>
      <c r="X66" s="573"/>
      <c r="Y66" s="573"/>
      <c r="Z66" s="573"/>
    </row>
    <row r="67" spans="2:26" s="604" customFormat="1" ht="21.95" customHeight="1" x14ac:dyDescent="0.2">
      <c r="B67" s="627" t="s">
        <v>742</v>
      </c>
      <c r="C67" s="628"/>
      <c r="D67" s="607"/>
      <c r="E67" s="516"/>
      <c r="F67" s="516"/>
      <c r="G67" s="609"/>
      <c r="H67" s="610"/>
      <c r="I67" s="609"/>
      <c r="J67" s="609"/>
      <c r="K67" s="622"/>
      <c r="L67" s="610"/>
      <c r="M67" s="629"/>
      <c r="N67" s="609"/>
      <c r="O67" s="609"/>
      <c r="P67" s="610"/>
      <c r="Q67" s="610"/>
      <c r="R67" s="610"/>
      <c r="S67" s="610"/>
      <c r="T67" s="609"/>
      <c r="U67" s="612"/>
      <c r="W67" s="573"/>
      <c r="X67" s="573"/>
      <c r="Y67" s="573"/>
      <c r="Z67" s="573"/>
    </row>
    <row r="68" spans="2:26" s="604" customFormat="1" ht="21.95" customHeight="1" x14ac:dyDescent="0.2">
      <c r="B68" s="627" t="s">
        <v>743</v>
      </c>
      <c r="C68" s="628"/>
      <c r="D68" s="607"/>
      <c r="E68" s="516"/>
      <c r="F68" s="516"/>
      <c r="G68" s="609"/>
      <c r="H68" s="610"/>
      <c r="I68" s="609"/>
      <c r="J68" s="609"/>
      <c r="K68" s="622"/>
      <c r="L68" s="610"/>
      <c r="M68" s="629"/>
      <c r="N68" s="609"/>
      <c r="O68" s="609"/>
      <c r="P68" s="610"/>
      <c r="Q68" s="610"/>
      <c r="R68" s="610"/>
      <c r="S68" s="610"/>
      <c r="T68" s="609"/>
      <c r="U68" s="612"/>
      <c r="W68" s="573"/>
      <c r="X68" s="573"/>
      <c r="Y68" s="573"/>
      <c r="Z68" s="573"/>
    </row>
    <row r="69" spans="2:26" s="604" customFormat="1" ht="21.95" customHeight="1" x14ac:dyDescent="0.2">
      <c r="B69" s="627" t="s">
        <v>744</v>
      </c>
      <c r="C69" s="628"/>
      <c r="D69" s="607"/>
      <c r="E69" s="516"/>
      <c r="F69" s="516"/>
      <c r="G69" s="609">
        <f>E69-F69</f>
        <v>0</v>
      </c>
      <c r="H69" s="610"/>
      <c r="I69" s="609"/>
      <c r="J69" s="609">
        <f>G69-H69</f>
        <v>0</v>
      </c>
      <c r="K69" s="622">
        <f>IF(H69=0,L69,(1-(H69/G69))*L69)</f>
        <v>0</v>
      </c>
      <c r="L69" s="610"/>
      <c r="M69" s="629"/>
      <c r="N69" s="609">
        <f>IF(M69=0,0,(P69-R69-S69)*50%/M69)</f>
        <v>0</v>
      </c>
      <c r="O69" s="609">
        <f>IF(M69=0,0,(P69-S69)*50%/M69)</f>
        <v>0</v>
      </c>
      <c r="P69" s="610"/>
      <c r="Q69" s="610"/>
      <c r="R69" s="610"/>
      <c r="S69" s="610"/>
      <c r="T69" s="609">
        <f>J69-K69-N69+P69-Q69-R69-S69</f>
        <v>0</v>
      </c>
      <c r="U69" s="612">
        <f>(J69+T69)*50%</f>
        <v>0</v>
      </c>
      <c r="W69" s="573"/>
      <c r="X69" s="573"/>
      <c r="Y69" s="573"/>
      <c r="Z69" s="573"/>
    </row>
    <row r="70" spans="2:26" ht="21.95" customHeight="1" x14ac:dyDescent="0.2">
      <c r="B70" s="618" t="s">
        <v>52</v>
      </c>
      <c r="C70" s="614"/>
      <c r="D70" s="615" t="s">
        <v>18</v>
      </c>
      <c r="E70" s="600">
        <f>+SUM(INDEX(E:E,ROW()+1):INDEX(E:E,ROW(E77)-1))</f>
        <v>0</v>
      </c>
      <c r="F70" s="600">
        <f>+SUM(INDEX(F:F,ROW()+1):INDEX(F:F,ROW(F77)-1))</f>
        <v>0</v>
      </c>
      <c r="G70" s="616">
        <f>+SUM(INDEX(G:G,ROW()+1):INDEX(G:G,ROW(G77)-1))</f>
        <v>0</v>
      </c>
      <c r="H70" s="616">
        <f>+SUM(INDEX(H:H,ROW()+1):INDEX(H:H,ROW(H77)-1))</f>
        <v>0</v>
      </c>
      <c r="I70" s="616"/>
      <c r="J70" s="616">
        <f>+SUM(INDEX(J:J,ROW()+1):INDEX(J:J,ROW(J77)-1))</f>
        <v>0</v>
      </c>
      <c r="K70" s="616">
        <f>+SUM(INDEX(K:K,ROW()+1):INDEX(K:K,ROW(K77)-1))</f>
        <v>0</v>
      </c>
      <c r="L70" s="616">
        <f>+SUM(INDEX(L:L,ROW()+1):INDEX(L:L,ROW(L77)-1))</f>
        <v>0</v>
      </c>
      <c r="M70" s="625"/>
      <c r="N70" s="616">
        <f>+SUM(INDEX(N:N,ROW()+1):INDEX(N:N,ROW(N77)-1))</f>
        <v>0</v>
      </c>
      <c r="O70" s="616">
        <f>+SUM(INDEX(O:O,ROW()+1):INDEX(O:O,ROW(O77)-1))</f>
        <v>0</v>
      </c>
      <c r="P70" s="616">
        <f>+SUM(INDEX(P:P,ROW()+1):INDEX(P:P,ROW(P77)-1))</f>
        <v>0</v>
      </c>
      <c r="Q70" s="616">
        <f>+SUM(INDEX(Q:Q,ROW()+1):INDEX(Q:Q,ROW(Q77)-1))</f>
        <v>0</v>
      </c>
      <c r="R70" s="616">
        <f>+SUM(INDEX(R:R,ROW()+1):INDEX(R:R,ROW(R77)-1))</f>
        <v>0</v>
      </c>
      <c r="S70" s="616">
        <f>+SUM(INDEX(S:S,ROW()+1):INDEX(S:S,ROW(S77)-1))</f>
        <v>0</v>
      </c>
      <c r="T70" s="616">
        <f>+SUM(INDEX(T:T,ROW()+1):INDEX(T:T,ROW(T77)-1))</f>
        <v>0</v>
      </c>
      <c r="U70" s="617">
        <f>+SUM(INDEX(U:U,ROW()+1):INDEX(U:U,ROW(U77)-1))</f>
        <v>0</v>
      </c>
      <c r="W70" s="573"/>
      <c r="X70" s="573"/>
      <c r="Y70" s="573"/>
      <c r="Z70" s="573"/>
    </row>
    <row r="71" spans="2:26" s="604" customFormat="1" ht="21.95" customHeight="1" x14ac:dyDescent="0.2">
      <c r="B71" s="627" t="s">
        <v>745</v>
      </c>
      <c r="C71" s="628"/>
      <c r="D71" s="630" t="s">
        <v>358</v>
      </c>
      <c r="E71" s="516"/>
      <c r="F71" s="516"/>
      <c r="G71" s="609">
        <f>E71-F71</f>
        <v>0</v>
      </c>
      <c r="H71" s="610"/>
      <c r="I71" s="609"/>
      <c r="J71" s="609">
        <f>G71-H71</f>
        <v>0</v>
      </c>
      <c r="K71" s="622">
        <f>IF(H71=0,L71,(1-(H71/G71))*L71)</f>
        <v>0</v>
      </c>
      <c r="L71" s="610"/>
      <c r="M71" s="629"/>
      <c r="N71" s="609">
        <f>IF(M71=0,0,(P71-R71-S71)*50%/M71)</f>
        <v>0</v>
      </c>
      <c r="O71" s="609">
        <f>IF(M71=0,0,(P71-S71)*50%/M71)</f>
        <v>0</v>
      </c>
      <c r="P71" s="610"/>
      <c r="Q71" s="610"/>
      <c r="R71" s="610"/>
      <c r="S71" s="610"/>
      <c r="T71" s="609">
        <f>J71-K71-N71+P71-Q71-R71-S71</f>
        <v>0</v>
      </c>
      <c r="U71" s="612">
        <f>(J71+T71)*50%</f>
        <v>0</v>
      </c>
      <c r="W71" s="573"/>
      <c r="X71" s="573"/>
      <c r="Y71" s="573"/>
      <c r="Z71" s="573"/>
    </row>
    <row r="72" spans="2:26" s="604" customFormat="1" ht="21.95" customHeight="1" x14ac:dyDescent="0.2">
      <c r="B72" s="627" t="s">
        <v>746</v>
      </c>
      <c r="C72" s="628"/>
      <c r="D72" s="630"/>
      <c r="E72" s="516"/>
      <c r="F72" s="516"/>
      <c r="G72" s="609"/>
      <c r="H72" s="610"/>
      <c r="I72" s="609"/>
      <c r="J72" s="609"/>
      <c r="K72" s="622"/>
      <c r="L72" s="610"/>
      <c r="M72" s="629"/>
      <c r="N72" s="609"/>
      <c r="O72" s="609"/>
      <c r="P72" s="610"/>
      <c r="Q72" s="610"/>
      <c r="R72" s="610"/>
      <c r="S72" s="610"/>
      <c r="T72" s="609"/>
      <c r="U72" s="612"/>
      <c r="W72" s="573"/>
      <c r="X72" s="573"/>
      <c r="Y72" s="573"/>
      <c r="Z72" s="573"/>
    </row>
    <row r="73" spans="2:26" s="604" customFormat="1" ht="21.95" customHeight="1" x14ac:dyDescent="0.2">
      <c r="B73" s="627" t="s">
        <v>747</v>
      </c>
      <c r="C73" s="628"/>
      <c r="D73" s="630"/>
      <c r="E73" s="516"/>
      <c r="F73" s="516"/>
      <c r="G73" s="609"/>
      <c r="H73" s="610"/>
      <c r="I73" s="609"/>
      <c r="J73" s="609"/>
      <c r="K73" s="622"/>
      <c r="L73" s="610"/>
      <c r="M73" s="629"/>
      <c r="N73" s="609"/>
      <c r="O73" s="609"/>
      <c r="P73" s="610"/>
      <c r="Q73" s="610"/>
      <c r="R73" s="610"/>
      <c r="S73" s="610"/>
      <c r="T73" s="609"/>
      <c r="U73" s="612"/>
      <c r="W73" s="573"/>
      <c r="X73" s="573"/>
      <c r="Y73" s="573"/>
      <c r="Z73" s="573"/>
    </row>
    <row r="74" spans="2:26" s="604" customFormat="1" ht="21.95" customHeight="1" x14ac:dyDescent="0.2">
      <c r="B74" s="627" t="s">
        <v>748</v>
      </c>
      <c r="C74" s="628"/>
      <c r="D74" s="630"/>
      <c r="E74" s="516"/>
      <c r="F74" s="516"/>
      <c r="G74" s="609"/>
      <c r="H74" s="610"/>
      <c r="I74" s="609"/>
      <c r="J74" s="609"/>
      <c r="K74" s="622"/>
      <c r="L74" s="610"/>
      <c r="M74" s="629"/>
      <c r="N74" s="609"/>
      <c r="O74" s="609"/>
      <c r="P74" s="610"/>
      <c r="Q74" s="610"/>
      <c r="R74" s="610"/>
      <c r="S74" s="610"/>
      <c r="T74" s="609"/>
      <c r="U74" s="612"/>
      <c r="W74" s="573"/>
      <c r="X74" s="573"/>
      <c r="Y74" s="573"/>
      <c r="Z74" s="573"/>
    </row>
    <row r="75" spans="2:26" s="604" customFormat="1" ht="21.95" customHeight="1" x14ac:dyDescent="0.2">
      <c r="B75" s="627" t="s">
        <v>749</v>
      </c>
      <c r="C75" s="628"/>
      <c r="D75" s="630"/>
      <c r="E75" s="516"/>
      <c r="F75" s="516"/>
      <c r="G75" s="609">
        <f>E75-F75</f>
        <v>0</v>
      </c>
      <c r="H75" s="610"/>
      <c r="I75" s="609"/>
      <c r="J75" s="609">
        <f>G75-H75</f>
        <v>0</v>
      </c>
      <c r="K75" s="622">
        <f>IF(H75=0,L75,(1-(H75/G75))*L75)</f>
        <v>0</v>
      </c>
      <c r="L75" s="610"/>
      <c r="M75" s="629"/>
      <c r="N75" s="609">
        <f>IF(M75=0,0,(P75-R75-S75)*50%/M75)</f>
        <v>0</v>
      </c>
      <c r="O75" s="609">
        <f>IF(M75=0,0,(P75-S75)*50%/M75)</f>
        <v>0</v>
      </c>
      <c r="P75" s="610"/>
      <c r="Q75" s="610"/>
      <c r="R75" s="610"/>
      <c r="S75" s="610"/>
      <c r="T75" s="609">
        <f>J75-K75-N75+P75-Q75-R75-S75</f>
        <v>0</v>
      </c>
      <c r="U75" s="612">
        <f>(J75+T75)*50%</f>
        <v>0</v>
      </c>
      <c r="W75" s="573"/>
      <c r="X75" s="573"/>
      <c r="Y75" s="573"/>
      <c r="Z75" s="573"/>
    </row>
    <row r="76" spans="2:26" s="604" customFormat="1" ht="21.95" customHeight="1" x14ac:dyDescent="0.2">
      <c r="B76" s="627" t="s">
        <v>750</v>
      </c>
      <c r="C76" s="628"/>
      <c r="D76" s="630"/>
      <c r="E76" s="516"/>
      <c r="F76" s="516"/>
      <c r="G76" s="609">
        <f>E76-F76</f>
        <v>0</v>
      </c>
      <c r="H76" s="610"/>
      <c r="I76" s="609"/>
      <c r="J76" s="609">
        <f>G76-H76</f>
        <v>0</v>
      </c>
      <c r="K76" s="622">
        <f>IF(H76=0,L76,(1-(H76/G76))*L76)</f>
        <v>0</v>
      </c>
      <c r="L76" s="610"/>
      <c r="M76" s="629"/>
      <c r="N76" s="609">
        <f>IF(M76=0,0,(P76-R76-S76)*50%/M76)</f>
        <v>0</v>
      </c>
      <c r="O76" s="609">
        <f>IF(M76=0,0,(P76-S76)*50%/M76)</f>
        <v>0</v>
      </c>
      <c r="P76" s="610"/>
      <c r="Q76" s="610"/>
      <c r="R76" s="610"/>
      <c r="S76" s="610"/>
      <c r="T76" s="609">
        <f>J76-K76-N76+P76-Q76-R76-S76</f>
        <v>0</v>
      </c>
      <c r="U76" s="612">
        <f>(J76+T76)*50%</f>
        <v>0</v>
      </c>
      <c r="W76" s="573"/>
      <c r="X76" s="573"/>
      <c r="Y76" s="573"/>
      <c r="Z76" s="573"/>
    </row>
    <row r="77" spans="2:26" ht="21.95" customHeight="1" x14ac:dyDescent="0.2">
      <c r="B77" s="618" t="s">
        <v>751</v>
      </c>
      <c r="C77" s="889" t="s">
        <v>642</v>
      </c>
      <c r="D77" s="892" t="s">
        <v>643</v>
      </c>
      <c r="E77" s="600">
        <f>+SUM(INDEX(E:E,ROW()+1):INDEX(E:E,ROW(E85)-1))</f>
        <v>0</v>
      </c>
      <c r="F77" s="600">
        <f>+SUM(INDEX(F:F,ROW()+1):INDEX(F:F,ROW(F85)-1))</f>
        <v>0</v>
      </c>
      <c r="G77" s="616">
        <f>+SUM(INDEX(G:G,ROW()+1):INDEX(G:G,ROW(G85)-1))</f>
        <v>0</v>
      </c>
      <c r="H77" s="616">
        <f>+SUM(INDEX(H:H,ROW()+1):INDEX(H:H,ROW(H85)-1))</f>
        <v>0</v>
      </c>
      <c r="I77" s="616"/>
      <c r="J77" s="616">
        <f>+SUM(INDEX(J:J,ROW()+1):INDEX(J:J,ROW(J85)-1))</f>
        <v>0</v>
      </c>
      <c r="K77" s="616">
        <f>+SUM(INDEX(K:K,ROW()+1):INDEX(K:K,ROW(K85)-1))</f>
        <v>0</v>
      </c>
      <c r="L77" s="616">
        <f>+SUM(INDEX(L:L,ROW()+1):INDEX(L:L,ROW(L85)-1))</f>
        <v>0</v>
      </c>
      <c r="M77" s="625"/>
      <c r="N77" s="616">
        <f>+SUM(INDEX(N:N,ROW()+1):INDEX(N:N,ROW(N85)-1))</f>
        <v>0</v>
      </c>
      <c r="O77" s="616">
        <f>+SUM(INDEX(O:O,ROW()+1):INDEX(O:O,ROW(O85)-1))</f>
        <v>0</v>
      </c>
      <c r="P77" s="616">
        <f>+SUM(INDEX(P:P,ROW()+1):INDEX(P:P,ROW(P85)-1))</f>
        <v>0</v>
      </c>
      <c r="Q77" s="616">
        <f>+SUM(INDEX(Q:Q,ROW()+1):INDEX(Q:Q,ROW(Q85)-1))</f>
        <v>0</v>
      </c>
      <c r="R77" s="616">
        <f>+SUM(INDEX(R:R,ROW()+1):INDEX(R:R,ROW(R85)-1))</f>
        <v>0</v>
      </c>
      <c r="S77" s="616">
        <f>+SUM(INDEX(S:S,ROW()+1):INDEX(S:S,ROW(S85)-1))</f>
        <v>0</v>
      </c>
      <c r="T77" s="616">
        <f>+SUM(INDEX(T:T,ROW()+1):INDEX(T:T,ROW(T85)-1))</f>
        <v>0</v>
      </c>
      <c r="U77" s="617">
        <f>+SUM(INDEX(U:U,ROW()+1):INDEX(U:U,ROW(U85)-1))</f>
        <v>0</v>
      </c>
      <c r="W77" s="573"/>
      <c r="X77" s="573"/>
      <c r="Y77" s="573"/>
      <c r="Z77" s="573"/>
    </row>
    <row r="78" spans="2:26" s="604" customFormat="1" ht="21.95" customHeight="1" x14ac:dyDescent="0.2">
      <c r="B78" s="631" t="s">
        <v>138</v>
      </c>
      <c r="C78" s="628"/>
      <c r="D78" s="632"/>
      <c r="E78" s="633"/>
      <c r="F78" s="633"/>
      <c r="G78" s="609">
        <f>E78-F78</f>
        <v>0</v>
      </c>
      <c r="H78" s="634"/>
      <c r="I78" s="635"/>
      <c r="J78" s="609">
        <f>G78-H78</f>
        <v>0</v>
      </c>
      <c r="K78" s="622">
        <f>IF(H78=0,L78,(1-(H78/G78))*L78)</f>
        <v>0</v>
      </c>
      <c r="L78" s="634"/>
      <c r="M78" s="636"/>
      <c r="N78" s="609">
        <f>IF(M78=0,0,(P78-R78-S78)*50%/M78)</f>
        <v>0</v>
      </c>
      <c r="O78" s="609">
        <f>IF(M78=0,0,(P78-S78)*50%/M78)</f>
        <v>0</v>
      </c>
      <c r="P78" s="634"/>
      <c r="Q78" s="634"/>
      <c r="R78" s="634"/>
      <c r="S78" s="634"/>
      <c r="T78" s="609">
        <f>J78-K78-N78+P78-Q78-R78-S78</f>
        <v>0</v>
      </c>
      <c r="U78" s="612">
        <f>(J78+T78)*50%</f>
        <v>0</v>
      </c>
      <c r="W78" s="573"/>
      <c r="X78" s="573"/>
      <c r="Y78" s="573"/>
      <c r="Z78" s="573"/>
    </row>
    <row r="79" spans="2:26" s="604" customFormat="1" ht="21.95" customHeight="1" x14ac:dyDescent="0.2">
      <c r="B79" s="631" t="s">
        <v>139</v>
      </c>
      <c r="C79" s="628"/>
      <c r="D79" s="632"/>
      <c r="E79" s="633"/>
      <c r="F79" s="633"/>
      <c r="G79" s="609">
        <f>E79-F79</f>
        <v>0</v>
      </c>
      <c r="H79" s="634"/>
      <c r="I79" s="635"/>
      <c r="J79" s="609">
        <f>G79-H79</f>
        <v>0</v>
      </c>
      <c r="K79" s="622">
        <f>IF(H79=0,L79,(1-(H79/G79))*L79)</f>
        <v>0</v>
      </c>
      <c r="L79" s="634"/>
      <c r="M79" s="636"/>
      <c r="N79" s="609">
        <f>IF(M79=0,0,(P79-R79-S79)*50%/M79)</f>
        <v>0</v>
      </c>
      <c r="O79" s="609">
        <f>IF(M79=0,0,(P79-S79)*50%/M79)</f>
        <v>0</v>
      </c>
      <c r="P79" s="634"/>
      <c r="Q79" s="634"/>
      <c r="R79" s="634"/>
      <c r="S79" s="634"/>
      <c r="T79" s="609">
        <f>J79-K79-N79+P79-Q79-R79-S79</f>
        <v>0</v>
      </c>
      <c r="U79" s="612">
        <f>(J79+T79)*50%</f>
        <v>0</v>
      </c>
      <c r="W79" s="573"/>
      <c r="X79" s="573"/>
      <c r="Y79" s="573"/>
      <c r="Z79" s="573"/>
    </row>
    <row r="80" spans="2:26" s="604" customFormat="1" ht="21.95" customHeight="1" x14ac:dyDescent="0.2">
      <c r="B80" s="631" t="s">
        <v>360</v>
      </c>
      <c r="C80" s="628"/>
      <c r="D80" s="632"/>
      <c r="E80" s="633"/>
      <c r="F80" s="633"/>
      <c r="G80" s="609"/>
      <c r="H80" s="634"/>
      <c r="I80" s="635"/>
      <c r="J80" s="609"/>
      <c r="K80" s="622"/>
      <c r="L80" s="634"/>
      <c r="M80" s="636"/>
      <c r="N80" s="609"/>
      <c r="O80" s="609"/>
      <c r="P80" s="634"/>
      <c r="Q80" s="634"/>
      <c r="R80" s="634"/>
      <c r="S80" s="634"/>
      <c r="T80" s="609"/>
      <c r="U80" s="612"/>
      <c r="W80" s="573"/>
      <c r="X80" s="573"/>
      <c r="Y80" s="573"/>
      <c r="Z80" s="573"/>
    </row>
    <row r="81" spans="2:26" s="604" customFormat="1" ht="21.95" customHeight="1" x14ac:dyDescent="0.2">
      <c r="B81" s="631" t="s">
        <v>361</v>
      </c>
      <c r="C81" s="628"/>
      <c r="D81" s="632"/>
      <c r="E81" s="633"/>
      <c r="F81" s="633"/>
      <c r="G81" s="609"/>
      <c r="H81" s="634"/>
      <c r="I81" s="635"/>
      <c r="J81" s="609"/>
      <c r="K81" s="622"/>
      <c r="L81" s="634"/>
      <c r="M81" s="636"/>
      <c r="N81" s="609"/>
      <c r="O81" s="609"/>
      <c r="P81" s="634"/>
      <c r="Q81" s="634"/>
      <c r="R81" s="634"/>
      <c r="S81" s="634"/>
      <c r="T81" s="609"/>
      <c r="U81" s="612"/>
      <c r="W81" s="573"/>
      <c r="X81" s="573"/>
      <c r="Y81" s="573"/>
      <c r="Z81" s="573"/>
    </row>
    <row r="82" spans="2:26" s="604" customFormat="1" ht="21.95" customHeight="1" x14ac:dyDescent="0.2">
      <c r="B82" s="631" t="s">
        <v>362</v>
      </c>
      <c r="C82" s="628"/>
      <c r="D82" s="632"/>
      <c r="E82" s="633"/>
      <c r="F82" s="633"/>
      <c r="G82" s="609"/>
      <c r="H82" s="634"/>
      <c r="I82" s="635"/>
      <c r="J82" s="609"/>
      <c r="K82" s="622"/>
      <c r="L82" s="634"/>
      <c r="M82" s="636"/>
      <c r="N82" s="609"/>
      <c r="O82" s="609"/>
      <c r="P82" s="634"/>
      <c r="Q82" s="634"/>
      <c r="R82" s="634"/>
      <c r="S82" s="634"/>
      <c r="T82" s="609"/>
      <c r="U82" s="612"/>
      <c r="W82" s="573"/>
      <c r="X82" s="573"/>
      <c r="Y82" s="573"/>
      <c r="Z82" s="573"/>
    </row>
    <row r="83" spans="2:26" s="604" customFormat="1" ht="21.95" customHeight="1" x14ac:dyDescent="0.2">
      <c r="B83" s="631" t="s">
        <v>363</v>
      </c>
      <c r="C83" s="628"/>
      <c r="D83" s="632"/>
      <c r="E83" s="633"/>
      <c r="F83" s="633"/>
      <c r="G83" s="609"/>
      <c r="H83" s="634"/>
      <c r="I83" s="635"/>
      <c r="J83" s="609"/>
      <c r="K83" s="622"/>
      <c r="L83" s="634"/>
      <c r="M83" s="636"/>
      <c r="N83" s="609"/>
      <c r="O83" s="609"/>
      <c r="P83" s="634"/>
      <c r="Q83" s="634"/>
      <c r="R83" s="634"/>
      <c r="S83" s="634"/>
      <c r="T83" s="609"/>
      <c r="U83" s="612"/>
      <c r="W83" s="573"/>
      <c r="X83" s="573"/>
      <c r="Y83" s="573"/>
      <c r="Z83" s="573"/>
    </row>
    <row r="84" spans="2:26" s="604" customFormat="1" ht="21.95" customHeight="1" x14ac:dyDescent="0.2">
      <c r="B84" s="631" t="s">
        <v>364</v>
      </c>
      <c r="C84" s="628"/>
      <c r="D84" s="632"/>
      <c r="E84" s="633"/>
      <c r="F84" s="633"/>
      <c r="G84" s="609">
        <f>E84-F84</f>
        <v>0</v>
      </c>
      <c r="H84" s="634"/>
      <c r="I84" s="635"/>
      <c r="J84" s="609">
        <f>G84-H84</f>
        <v>0</v>
      </c>
      <c r="K84" s="622">
        <f>IF(H84=0,L84,(1-(H84/G84))*L84)</f>
        <v>0</v>
      </c>
      <c r="L84" s="634"/>
      <c r="M84" s="636"/>
      <c r="N84" s="609">
        <f>IF(M84=0,0,(P84-R84-S84)*50%/M84)</f>
        <v>0</v>
      </c>
      <c r="O84" s="609">
        <f>IF(M84=0,0,(P84-S84)*50%/M84)</f>
        <v>0</v>
      </c>
      <c r="P84" s="634"/>
      <c r="Q84" s="634"/>
      <c r="R84" s="634"/>
      <c r="S84" s="634"/>
      <c r="T84" s="609">
        <f>J84-K84-N84+P84-Q84-R84-S84</f>
        <v>0</v>
      </c>
      <c r="U84" s="612">
        <f>(J84+T84)*50%</f>
        <v>0</v>
      </c>
      <c r="W84" s="573"/>
      <c r="X84" s="573"/>
      <c r="Y84" s="573"/>
      <c r="Z84" s="573"/>
    </row>
    <row r="85" spans="2:26" s="604" customFormat="1" ht="27.75" customHeight="1" x14ac:dyDescent="0.2">
      <c r="B85" s="637" t="s">
        <v>3</v>
      </c>
      <c r="C85" s="893" t="s">
        <v>644</v>
      </c>
      <c r="D85" s="891" t="s">
        <v>72</v>
      </c>
      <c r="E85" s="633"/>
      <c r="F85" s="633"/>
      <c r="G85" s="609">
        <f>E85-F85</f>
        <v>0</v>
      </c>
      <c r="H85" s="634"/>
      <c r="I85" s="634"/>
      <c r="J85" s="635">
        <f>G85-H85-I85</f>
        <v>0</v>
      </c>
      <c r="K85" s="635"/>
      <c r="L85" s="635"/>
      <c r="M85" s="640"/>
      <c r="N85" s="609"/>
      <c r="O85" s="609"/>
      <c r="P85" s="635"/>
      <c r="Q85" s="640"/>
      <c r="R85" s="635"/>
      <c r="S85" s="635"/>
      <c r="T85" s="609"/>
      <c r="U85" s="612">
        <f>(J85+T85)*50%</f>
        <v>0</v>
      </c>
      <c r="W85" s="573"/>
      <c r="X85" s="573"/>
      <c r="Y85" s="573"/>
      <c r="Z85" s="573"/>
    </row>
    <row r="86" spans="2:26" s="646" customFormat="1" ht="21.95" customHeight="1" x14ac:dyDescent="0.2">
      <c r="B86" s="641" t="s">
        <v>19</v>
      </c>
      <c r="C86" s="642"/>
      <c r="D86" s="643" t="s">
        <v>75</v>
      </c>
      <c r="E86" s="644">
        <f>E15+E24+E52+E77+E85</f>
        <v>0</v>
      </c>
      <c r="F86" s="644">
        <f>F15+F24+F52+F77+F85</f>
        <v>0</v>
      </c>
      <c r="G86" s="644">
        <f>G15+G24+G52+G77+G85</f>
        <v>0</v>
      </c>
      <c r="H86" s="644">
        <f>H15+H24+H52+H77+H85</f>
        <v>0</v>
      </c>
      <c r="I86" s="644">
        <f>I85</f>
        <v>0</v>
      </c>
      <c r="J86" s="644">
        <f>J15+J24+J52+J77+J85</f>
        <v>0</v>
      </c>
      <c r="K86" s="644">
        <f>K15+K24+K52+K77+K85</f>
        <v>0</v>
      </c>
      <c r="L86" s="644">
        <f>L15+L24+L52+L77+L85</f>
        <v>0</v>
      </c>
      <c r="M86" s="644"/>
      <c r="N86" s="644">
        <f t="shared" ref="N86:U86" si="9">N15+N24+N52+N77+N85</f>
        <v>0</v>
      </c>
      <c r="O86" s="644">
        <f t="shared" si="9"/>
        <v>0</v>
      </c>
      <c r="P86" s="644">
        <f t="shared" si="9"/>
        <v>0</v>
      </c>
      <c r="Q86" s="644">
        <f t="shared" si="9"/>
        <v>0</v>
      </c>
      <c r="R86" s="644">
        <f t="shared" si="9"/>
        <v>0</v>
      </c>
      <c r="S86" s="644">
        <f t="shared" si="9"/>
        <v>0</v>
      </c>
      <c r="T86" s="644">
        <f t="shared" si="9"/>
        <v>0</v>
      </c>
      <c r="U86" s="645">
        <f t="shared" si="9"/>
        <v>0</v>
      </c>
      <c r="W86" s="573"/>
      <c r="X86" s="573"/>
      <c r="Y86" s="573"/>
      <c r="Z86" s="573"/>
    </row>
    <row r="87" spans="2:26" ht="9.9499999999999993" customHeight="1" x14ac:dyDescent="0.2">
      <c r="B87" s="647"/>
      <c r="C87" s="648"/>
      <c r="D87" s="649"/>
      <c r="E87" s="650"/>
      <c r="F87" s="650"/>
      <c r="G87" s="651"/>
      <c r="H87" s="651"/>
      <c r="I87" s="651"/>
      <c r="J87" s="651"/>
      <c r="K87" s="651"/>
      <c r="L87" s="651"/>
      <c r="M87" s="651"/>
      <c r="N87" s="592"/>
      <c r="O87" s="592"/>
      <c r="P87" s="651"/>
      <c r="Q87" s="651"/>
      <c r="R87" s="651"/>
      <c r="S87" s="651"/>
      <c r="T87" s="651"/>
      <c r="U87" s="652"/>
      <c r="W87" s="573"/>
      <c r="X87" s="573"/>
      <c r="Y87" s="573"/>
      <c r="Z87" s="573"/>
    </row>
    <row r="88" spans="2:26" ht="21.95" customHeight="1" x14ac:dyDescent="0.2">
      <c r="B88" s="1088" t="s">
        <v>71</v>
      </c>
      <c r="C88" s="1089"/>
      <c r="D88" s="1089"/>
      <c r="E88" s="591"/>
      <c r="F88" s="591"/>
      <c r="G88" s="592"/>
      <c r="H88" s="592"/>
      <c r="I88" s="592"/>
      <c r="J88" s="651"/>
      <c r="K88" s="592"/>
      <c r="L88" s="592"/>
      <c r="M88" s="653"/>
      <c r="N88" s="653"/>
      <c r="O88" s="653"/>
      <c r="P88" s="653"/>
      <c r="Q88" s="592"/>
      <c r="R88" s="592"/>
      <c r="S88" s="592"/>
      <c r="T88" s="651"/>
      <c r="U88" s="652"/>
      <c r="W88" s="573"/>
      <c r="X88" s="573"/>
      <c r="Y88" s="573"/>
      <c r="Z88" s="573"/>
    </row>
    <row r="89" spans="2:26" s="604" customFormat="1" ht="21.95" customHeight="1" x14ac:dyDescent="0.2">
      <c r="B89" s="654" t="s">
        <v>4</v>
      </c>
      <c r="C89" s="655" t="s">
        <v>630</v>
      </c>
      <c r="D89" s="656" t="s">
        <v>23</v>
      </c>
      <c r="E89" s="610"/>
      <c r="F89" s="610"/>
      <c r="G89" s="609">
        <f>E89-F89</f>
        <v>0</v>
      </c>
      <c r="H89" s="610"/>
      <c r="I89" s="609"/>
      <c r="J89" s="609">
        <f>G89-H89</f>
        <v>0</v>
      </c>
      <c r="K89" s="622">
        <f>IF(H89=0,L89,(1-(H89/G89))*L89)</f>
        <v>0</v>
      </c>
      <c r="L89" s="610"/>
      <c r="M89" s="629"/>
      <c r="N89" s="657">
        <f>IF(M89=0,0,(P89-R89-S89)*50%/M89)</f>
        <v>0</v>
      </c>
      <c r="O89" s="657">
        <f>IF(M89=0,0,(P89-S89)*50%/M89)</f>
        <v>0</v>
      </c>
      <c r="P89" s="658"/>
      <c r="Q89" s="610"/>
      <c r="R89" s="610"/>
      <c r="S89" s="610"/>
      <c r="T89" s="609">
        <f>J89-K89-N89+P89-Q89-R89-S89</f>
        <v>0</v>
      </c>
      <c r="U89" s="612">
        <f>(J89+T89)*50%</f>
        <v>0</v>
      </c>
      <c r="W89" s="573"/>
      <c r="X89" s="573"/>
      <c r="Y89" s="573"/>
      <c r="Z89" s="573"/>
    </row>
    <row r="90" spans="2:26" s="604" customFormat="1" ht="21.95" customHeight="1" x14ac:dyDescent="0.2">
      <c r="B90" s="659" t="s">
        <v>5</v>
      </c>
      <c r="C90" s="628" t="s">
        <v>631</v>
      </c>
      <c r="D90" s="660" t="s">
        <v>24</v>
      </c>
      <c r="E90" s="610"/>
      <c r="F90" s="610"/>
      <c r="G90" s="609">
        <f>E90-F90</f>
        <v>0</v>
      </c>
      <c r="H90" s="610"/>
      <c r="I90" s="609"/>
      <c r="J90" s="609">
        <f>G90-H90</f>
        <v>0</v>
      </c>
      <c r="K90" s="622">
        <f>IF(H90=0,L90,(1-(H90/G90))*L90)</f>
        <v>0</v>
      </c>
      <c r="L90" s="610"/>
      <c r="M90" s="629"/>
      <c r="N90" s="609">
        <f>IF(M90=0,0,(P90-R90-S90)*50%/M90)</f>
        <v>0</v>
      </c>
      <c r="O90" s="609">
        <f>IF(M90=0,0,(P90-S90)*50%/M90)</f>
        <v>0</v>
      </c>
      <c r="P90" s="610"/>
      <c r="Q90" s="610"/>
      <c r="R90" s="610"/>
      <c r="S90" s="610"/>
      <c r="T90" s="609">
        <f>J90-K90-N90+P90-Q90-R90-S90</f>
        <v>0</v>
      </c>
      <c r="U90" s="612">
        <f>(J90+T90)*50%</f>
        <v>0</v>
      </c>
      <c r="W90" s="573"/>
      <c r="X90" s="573"/>
      <c r="Y90" s="573"/>
      <c r="Z90" s="573"/>
    </row>
    <row r="91" spans="2:26" s="604" customFormat="1" ht="21.95" customHeight="1" x14ac:dyDescent="0.2">
      <c r="B91" s="888" t="s">
        <v>69</v>
      </c>
      <c r="C91" s="889" t="s">
        <v>632</v>
      </c>
      <c r="D91" s="890" t="s">
        <v>633</v>
      </c>
      <c r="E91" s="610"/>
      <c r="F91" s="610"/>
      <c r="G91" s="609">
        <f>E91-F91</f>
        <v>0</v>
      </c>
      <c r="H91" s="610"/>
      <c r="I91" s="609"/>
      <c r="J91" s="609">
        <f>G91-H91</f>
        <v>0</v>
      </c>
      <c r="K91" s="622">
        <f>IF(H91=0,L91,(1-(H91/G91))*L91)</f>
        <v>0</v>
      </c>
      <c r="L91" s="610"/>
      <c r="M91" s="629"/>
      <c r="N91" s="609">
        <f>IF(M91=0,0,(P91-R91-S91)*50%/M91)</f>
        <v>0</v>
      </c>
      <c r="O91" s="609">
        <f>IF(M91=0,0,(P91-S91)*50%/M91)</f>
        <v>0</v>
      </c>
      <c r="P91" s="610"/>
      <c r="Q91" s="610"/>
      <c r="R91" s="610"/>
      <c r="S91" s="610"/>
      <c r="T91" s="609">
        <f>J91-K91-N91+P91-Q91-R91-S91</f>
        <v>0</v>
      </c>
      <c r="U91" s="612">
        <f>(J91+T91)*50%</f>
        <v>0</v>
      </c>
      <c r="W91" s="573"/>
      <c r="X91" s="573"/>
      <c r="Y91" s="573"/>
      <c r="Z91" s="573"/>
    </row>
    <row r="92" spans="2:26" s="604" customFormat="1" ht="21.95" customHeight="1" x14ac:dyDescent="0.2">
      <c r="B92" s="659" t="s">
        <v>70</v>
      </c>
      <c r="C92" s="628" t="s">
        <v>634</v>
      </c>
      <c r="D92" s="660" t="s">
        <v>25</v>
      </c>
      <c r="E92" s="610"/>
      <c r="F92" s="610"/>
      <c r="G92" s="609">
        <f>E92-F92</f>
        <v>0</v>
      </c>
      <c r="H92" s="610"/>
      <c r="I92" s="609"/>
      <c r="J92" s="609">
        <f>G92-H92</f>
        <v>0</v>
      </c>
      <c r="K92" s="622">
        <f>IF(H92=0,L92,(1-(H92/G92))*L92)</f>
        <v>0</v>
      </c>
      <c r="L92" s="610"/>
      <c r="M92" s="610"/>
      <c r="N92" s="609">
        <f>IF(M92=0,0,(P92-R92-S92)*50%/M92)</f>
        <v>0</v>
      </c>
      <c r="O92" s="609">
        <f>IF(M92=0,0,(P92-S92)*50%/M92)</f>
        <v>0</v>
      </c>
      <c r="P92" s="610"/>
      <c r="Q92" s="610"/>
      <c r="R92" s="610"/>
      <c r="S92" s="610"/>
      <c r="T92" s="609">
        <f>J92-K92-N92+P92-Q92-R92-S92</f>
        <v>0</v>
      </c>
      <c r="U92" s="612">
        <f>(J92+T92)*50%</f>
        <v>0</v>
      </c>
      <c r="W92" s="573"/>
      <c r="X92" s="573"/>
      <c r="Y92" s="573"/>
      <c r="Z92" s="573"/>
    </row>
    <row r="93" spans="2:26" s="604" customFormat="1" ht="27.75" customHeight="1" x14ac:dyDescent="0.2">
      <c r="B93" s="637" t="s">
        <v>637</v>
      </c>
      <c r="C93" s="638" t="s">
        <v>635</v>
      </c>
      <c r="D93" s="639" t="s">
        <v>73</v>
      </c>
      <c r="E93" s="633"/>
      <c r="F93" s="633"/>
      <c r="G93" s="635">
        <f>E93-F93</f>
        <v>0</v>
      </c>
      <c r="H93" s="634"/>
      <c r="I93" s="634"/>
      <c r="J93" s="635">
        <f>G93-H93-I93</f>
        <v>0</v>
      </c>
      <c r="K93" s="635"/>
      <c r="L93" s="635"/>
      <c r="M93" s="640"/>
      <c r="N93" s="609"/>
      <c r="O93" s="609"/>
      <c r="P93" s="635"/>
      <c r="Q93" s="640"/>
      <c r="R93" s="635"/>
      <c r="S93" s="635"/>
      <c r="T93" s="609"/>
      <c r="U93" s="612">
        <f>(J93+T93)*50%</f>
        <v>0</v>
      </c>
      <c r="W93" s="573"/>
      <c r="X93" s="573"/>
      <c r="Y93" s="573"/>
      <c r="Z93" s="573"/>
    </row>
    <row r="94" spans="2:26" s="646" customFormat="1" ht="21.95" customHeight="1" x14ac:dyDescent="0.2">
      <c r="B94" s="661" t="s">
        <v>20</v>
      </c>
      <c r="C94" s="662"/>
      <c r="D94" s="663" t="s">
        <v>636</v>
      </c>
      <c r="E94" s="664">
        <f t="shared" ref="E94:L94" si="10">SUM(E89:E93)</f>
        <v>0</v>
      </c>
      <c r="F94" s="664">
        <f t="shared" si="10"/>
        <v>0</v>
      </c>
      <c r="G94" s="664">
        <f t="shared" si="10"/>
        <v>0</v>
      </c>
      <c r="H94" s="664">
        <f t="shared" si="10"/>
        <v>0</v>
      </c>
      <c r="I94" s="664">
        <f t="shared" si="10"/>
        <v>0</v>
      </c>
      <c r="J94" s="664">
        <f t="shared" si="10"/>
        <v>0</v>
      </c>
      <c r="K94" s="664">
        <f t="shared" si="10"/>
        <v>0</v>
      </c>
      <c r="L94" s="664">
        <f t="shared" si="10"/>
        <v>0</v>
      </c>
      <c r="M94" s="664"/>
      <c r="N94" s="664">
        <f>SUM(N89:N93)</f>
        <v>0</v>
      </c>
      <c r="O94" s="664">
        <f>SUM(O89:O93)</f>
        <v>0</v>
      </c>
      <c r="P94" s="664">
        <f t="shared" ref="P94:U94" si="11">SUM(P89:P93)</f>
        <v>0</v>
      </c>
      <c r="Q94" s="664">
        <f t="shared" si="11"/>
        <v>0</v>
      </c>
      <c r="R94" s="664">
        <f t="shared" si="11"/>
        <v>0</v>
      </c>
      <c r="S94" s="664">
        <f t="shared" si="11"/>
        <v>0</v>
      </c>
      <c r="T94" s="664">
        <f t="shared" si="11"/>
        <v>0</v>
      </c>
      <c r="U94" s="665">
        <f t="shared" si="11"/>
        <v>0</v>
      </c>
      <c r="W94" s="573"/>
      <c r="X94" s="573"/>
      <c r="Y94" s="573"/>
      <c r="Z94" s="573"/>
    </row>
    <row r="95" spans="2:26" ht="9.9499999999999993" customHeight="1" x14ac:dyDescent="0.2">
      <c r="B95" s="666"/>
      <c r="C95" s="667"/>
      <c r="D95" s="668"/>
      <c r="E95" s="651"/>
      <c r="F95" s="651"/>
      <c r="G95" s="651"/>
      <c r="H95" s="651"/>
      <c r="I95" s="651"/>
      <c r="J95" s="651"/>
      <c r="K95" s="651"/>
      <c r="L95" s="651"/>
      <c r="M95" s="651"/>
      <c r="N95" s="651"/>
      <c r="O95" s="651"/>
      <c r="P95" s="651"/>
      <c r="Q95" s="651"/>
      <c r="R95" s="651"/>
      <c r="S95" s="651"/>
      <c r="T95" s="651"/>
      <c r="U95" s="652"/>
      <c r="W95" s="573"/>
      <c r="X95" s="573"/>
      <c r="Y95" s="573"/>
      <c r="Z95" s="573"/>
    </row>
    <row r="96" spans="2:26" ht="21.95" customHeight="1" thickBot="1" x14ac:dyDescent="0.25">
      <c r="B96" s="669" t="s">
        <v>21</v>
      </c>
      <c r="C96" s="670"/>
      <c r="D96" s="671" t="s">
        <v>22</v>
      </c>
      <c r="E96" s="672">
        <f t="shared" ref="E96:L96" si="12">E86+E94</f>
        <v>0</v>
      </c>
      <c r="F96" s="672">
        <f t="shared" si="12"/>
        <v>0</v>
      </c>
      <c r="G96" s="672">
        <f t="shared" si="12"/>
        <v>0</v>
      </c>
      <c r="H96" s="673">
        <f t="shared" si="12"/>
        <v>0</v>
      </c>
      <c r="I96" s="672">
        <f t="shared" si="12"/>
        <v>0</v>
      </c>
      <c r="J96" s="674">
        <f t="shared" si="12"/>
        <v>0</v>
      </c>
      <c r="K96" s="672">
        <f t="shared" si="12"/>
        <v>0</v>
      </c>
      <c r="L96" s="672">
        <f t="shared" si="12"/>
        <v>0</v>
      </c>
      <c r="M96" s="672"/>
      <c r="N96" s="672">
        <f>N86+N94</f>
        <v>0</v>
      </c>
      <c r="O96" s="672">
        <f>O86+O94</f>
        <v>0</v>
      </c>
      <c r="P96" s="672">
        <f t="shared" ref="P96:U96" si="13">P86+P94</f>
        <v>0</v>
      </c>
      <c r="Q96" s="672">
        <f t="shared" si="13"/>
        <v>0</v>
      </c>
      <c r="R96" s="672">
        <f t="shared" si="13"/>
        <v>0</v>
      </c>
      <c r="S96" s="672">
        <f t="shared" si="13"/>
        <v>0</v>
      </c>
      <c r="T96" s="675">
        <f t="shared" si="13"/>
        <v>0</v>
      </c>
      <c r="U96" s="676">
        <f t="shared" si="13"/>
        <v>0</v>
      </c>
      <c r="W96" s="573"/>
      <c r="X96" s="573"/>
      <c r="Y96" s="573"/>
      <c r="Z96" s="573"/>
    </row>
    <row r="97" spans="2:29" ht="21.95" customHeight="1" thickTop="1" x14ac:dyDescent="0.2">
      <c r="B97" s="574" t="s">
        <v>641</v>
      </c>
      <c r="C97" s="1096" t="s">
        <v>640</v>
      </c>
      <c r="D97" s="1096"/>
      <c r="E97" s="677"/>
      <c r="F97" s="677"/>
      <c r="G97" s="677"/>
      <c r="H97" s="677"/>
      <c r="I97" s="677"/>
      <c r="J97" s="678"/>
      <c r="K97" s="679"/>
      <c r="L97" s="679"/>
      <c r="M97" s="677"/>
      <c r="N97" s="677"/>
      <c r="O97" s="677"/>
      <c r="P97" s="677"/>
      <c r="Q97" s="677"/>
      <c r="R97" s="677"/>
      <c r="S97" s="677"/>
      <c r="T97" s="680"/>
      <c r="U97" s="680"/>
    </row>
    <row r="98" spans="2:29" ht="21.95" customHeight="1" x14ac:dyDescent="0.2">
      <c r="B98" s="392"/>
      <c r="C98" s="839" t="s">
        <v>638</v>
      </c>
      <c r="D98" s="840"/>
      <c r="E98" s="683"/>
      <c r="F98" s="683"/>
      <c r="G98" s="683"/>
      <c r="H98" s="683"/>
      <c r="I98" s="683"/>
      <c r="J98" s="684"/>
      <c r="K98" s="685"/>
      <c r="L98" s="685"/>
      <c r="M98" s="683"/>
      <c r="N98" s="683"/>
      <c r="O98" s="683"/>
      <c r="P98" s="683"/>
      <c r="Q98" s="683"/>
      <c r="R98" s="683"/>
      <c r="S98" s="683"/>
      <c r="T98" s="686"/>
      <c r="U98" s="686"/>
    </row>
    <row r="99" spans="2:29" s="687" customFormat="1" ht="21.95" customHeight="1" x14ac:dyDescent="0.2">
      <c r="C99" s="839" t="s">
        <v>639</v>
      </c>
      <c r="D99" s="841"/>
      <c r="E99" s="685"/>
      <c r="F99" s="573"/>
      <c r="G99" s="573"/>
      <c r="H99" s="573"/>
      <c r="I99" s="573"/>
      <c r="J99" s="573"/>
      <c r="K99" s="573"/>
      <c r="L99" s="573"/>
      <c r="M99" s="573"/>
      <c r="N99" s="573"/>
      <c r="O99" s="573"/>
      <c r="P99" s="689"/>
      <c r="Q99" s="573"/>
      <c r="R99" s="573"/>
      <c r="S99" s="573"/>
      <c r="T99" s="573"/>
      <c r="U99" s="573"/>
      <c r="V99" s="573"/>
      <c r="W99" s="573"/>
      <c r="X99" s="573"/>
      <c r="Y99" s="573"/>
      <c r="Z99" s="573"/>
      <c r="AA99" s="573"/>
      <c r="AB99" s="573"/>
      <c r="AC99" s="573"/>
    </row>
    <row r="100" spans="2:29" s="687" customFormat="1" ht="10.5" customHeight="1" thickBot="1" x14ac:dyDescent="0.25">
      <c r="B100" s="681"/>
      <c r="C100" s="690"/>
      <c r="D100" s="682"/>
      <c r="E100" s="688"/>
      <c r="F100" s="573"/>
      <c r="G100" s="573"/>
      <c r="H100" s="573"/>
      <c r="I100" s="573"/>
      <c r="J100" s="573"/>
      <c r="K100" s="573"/>
      <c r="L100" s="573"/>
      <c r="M100" s="573"/>
      <c r="N100" s="573"/>
      <c r="O100" s="573"/>
      <c r="P100" s="573"/>
      <c r="Q100" s="573"/>
      <c r="R100" s="573"/>
      <c r="S100" s="573"/>
      <c r="T100" s="573"/>
      <c r="U100" s="573"/>
      <c r="V100" s="573"/>
      <c r="W100" s="573"/>
      <c r="X100" s="573"/>
      <c r="Y100" s="573"/>
      <c r="Z100" s="573"/>
      <c r="AA100" s="573"/>
      <c r="AB100" s="573"/>
      <c r="AC100" s="573"/>
    </row>
    <row r="101" spans="2:29" ht="21.95" customHeight="1" thickTop="1" thickBot="1" x14ac:dyDescent="0.25">
      <c r="B101" s="574"/>
      <c r="C101" s="1085" t="str">
        <f>("Трошкови амортизације у "&amp;'Poc. strana'!$C$19-1&amp;". години (у 000 дин.):")</f>
        <v>Трошкови амортизације у -1. години (у 000 дин.):</v>
      </c>
      <c r="D101" s="1086"/>
      <c r="E101" s="691"/>
      <c r="F101" s="573"/>
      <c r="G101" s="573"/>
      <c r="H101" s="692"/>
      <c r="I101" s="573"/>
      <c r="J101" s="573"/>
      <c r="K101" s="573"/>
      <c r="L101" s="573"/>
      <c r="M101" s="573"/>
      <c r="N101" s="573"/>
      <c r="O101" s="573"/>
      <c r="P101" s="573"/>
      <c r="Q101" s="573"/>
      <c r="R101" s="573"/>
      <c r="S101" s="573"/>
      <c r="T101" s="573"/>
      <c r="U101" s="573"/>
      <c r="V101" s="573"/>
      <c r="W101" s="573"/>
      <c r="X101" s="573"/>
      <c r="Y101" s="573"/>
      <c r="Z101" s="573"/>
      <c r="AA101" s="573"/>
      <c r="AB101" s="573"/>
      <c r="AC101" s="573"/>
    </row>
    <row r="102" spans="2:29" ht="9.9499999999999993" customHeight="1" thickTop="1" thickBot="1" x14ac:dyDescent="0.25">
      <c r="C102" s="573"/>
      <c r="D102" s="573"/>
      <c r="E102" s="573"/>
      <c r="F102" s="573"/>
      <c r="G102" s="573"/>
      <c r="H102" s="573"/>
      <c r="I102" s="573"/>
      <c r="J102" s="573"/>
      <c r="K102" s="573"/>
      <c r="L102" s="573"/>
      <c r="M102" s="573"/>
      <c r="N102" s="573"/>
      <c r="O102" s="573"/>
      <c r="P102" s="689"/>
      <c r="Q102" s="573"/>
      <c r="R102" s="573"/>
      <c r="S102" s="573"/>
      <c r="T102" s="573"/>
      <c r="U102" s="573"/>
      <c r="V102" s="573"/>
      <c r="W102" s="573"/>
      <c r="X102" s="573"/>
      <c r="Y102" s="573"/>
      <c r="Z102" s="573"/>
      <c r="AA102" s="573"/>
      <c r="AB102" s="573"/>
      <c r="AC102" s="573"/>
    </row>
    <row r="103" spans="2:29" ht="21.95" customHeight="1" thickTop="1" thickBot="1" x14ac:dyDescent="0.25">
      <c r="C103" s="1085" t="str">
        <f>("Трошкови амортизације у "&amp;'Poc. strana'!$C$19-2&amp;". години (у 000 дин.):")</f>
        <v>Трошкови амортизације у -2. години (у 000 дин.):</v>
      </c>
      <c r="D103" s="1086"/>
      <c r="E103" s="691"/>
      <c r="F103" s="573"/>
      <c r="G103" s="573"/>
      <c r="H103" s="573"/>
      <c r="I103" s="573"/>
      <c r="J103" s="573"/>
      <c r="K103" s="573"/>
      <c r="L103" s="573"/>
      <c r="M103" s="573"/>
      <c r="N103" s="573"/>
      <c r="O103" s="573"/>
      <c r="P103" s="573"/>
      <c r="Q103" s="689"/>
      <c r="R103" s="573"/>
      <c r="S103" s="573"/>
      <c r="T103" s="573"/>
      <c r="U103" s="573"/>
      <c r="V103" s="573"/>
      <c r="W103" s="573"/>
      <c r="X103" s="573"/>
      <c r="Y103" s="573"/>
      <c r="Z103" s="573"/>
      <c r="AA103" s="573"/>
      <c r="AB103" s="573"/>
      <c r="AC103" s="573"/>
    </row>
    <row r="104" spans="2:29" ht="21.95" customHeight="1" thickTop="1" x14ac:dyDescent="0.2"/>
    <row r="105" spans="2:29" ht="21.95" customHeight="1" x14ac:dyDescent="0.2">
      <c r="B105"/>
      <c r="C105"/>
      <c r="D105"/>
      <c r="E105"/>
      <c r="S105" s="693"/>
    </row>
    <row r="106" spans="2:29" ht="21.95" customHeight="1" x14ac:dyDescent="0.2">
      <c r="B106"/>
      <c r="C106"/>
      <c r="D106"/>
      <c r="E106"/>
      <c r="S106" s="693"/>
    </row>
    <row r="107" spans="2:29" ht="21.95" customHeight="1" x14ac:dyDescent="0.2">
      <c r="B107"/>
      <c r="C107"/>
      <c r="D107"/>
      <c r="E107"/>
      <c r="S107" s="693"/>
    </row>
    <row r="108" spans="2:29" ht="21.95" customHeight="1" x14ac:dyDescent="0.2">
      <c r="B108"/>
      <c r="C108"/>
      <c r="D108"/>
      <c r="E108"/>
    </row>
    <row r="109" spans="2:29" ht="21.95" customHeight="1" x14ac:dyDescent="0.2">
      <c r="B109"/>
      <c r="C109"/>
      <c r="D109"/>
      <c r="E109"/>
    </row>
    <row r="110" spans="2:29" ht="21.95" customHeight="1" x14ac:dyDescent="0.2">
      <c r="B110"/>
      <c r="C110"/>
      <c r="D110"/>
    </row>
    <row r="111" spans="2:29" ht="21.95" customHeight="1" x14ac:dyDescent="0.2">
      <c r="B111"/>
      <c r="C111"/>
      <c r="D111"/>
    </row>
    <row r="112" spans="2:29" ht="21.95" customHeight="1" x14ac:dyDescent="0.2">
      <c r="B112"/>
      <c r="C112"/>
      <c r="D112"/>
    </row>
    <row r="113" spans="2:4" ht="21.95" customHeight="1" x14ac:dyDescent="0.2">
      <c r="B113"/>
      <c r="C113"/>
      <c r="D113"/>
    </row>
  </sheetData>
  <sheetProtection formatCells="0" insertRows="0" selectLockedCells="1"/>
  <mergeCells count="11">
    <mergeCell ref="G3:P3"/>
    <mergeCell ref="C103:D103"/>
    <mergeCell ref="B9:U9"/>
    <mergeCell ref="B88:D88"/>
    <mergeCell ref="C101:D101"/>
    <mergeCell ref="B10:T10"/>
    <mergeCell ref="B14:D14"/>
    <mergeCell ref="B11:B12"/>
    <mergeCell ref="C11:C12"/>
    <mergeCell ref="D11:D12"/>
    <mergeCell ref="C97:D97"/>
  </mergeCells>
  <phoneticPr fontId="0" type="noConversion"/>
  <printOptions horizontalCentered="1"/>
  <pageMargins left="0.19685039370078741" right="0.19685039370078741" top="0.19685039370078741" bottom="0" header="0.19685039370078741" footer="0"/>
  <pageSetup paperSize="9" scale="34" orientation="landscape" r:id="rId1"/>
  <headerFooter alignWithMargins="0">
    <oddFooter>&amp;R&amp;"Arial Narrow,Regular"Страна &amp;P од &amp;N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F39B7-0D96-4897-83FA-41B447A53ECB}">
  <dimension ref="A1:T53"/>
  <sheetViews>
    <sheetView showGridLines="0" showZeros="0" zoomScaleNormal="100" workbookViewId="0"/>
  </sheetViews>
  <sheetFormatPr defaultRowHeight="15" customHeight="1" x14ac:dyDescent="0.2"/>
  <cols>
    <col min="1" max="1" width="5.7109375" style="544" customWidth="1"/>
    <col min="2" max="2" width="9.140625" style="544"/>
    <col min="3" max="3" width="86.85546875" style="544" customWidth="1"/>
    <col min="4" max="4" width="13.7109375" style="544" customWidth="1"/>
    <col min="5" max="16384" width="9.140625" style="544"/>
  </cols>
  <sheetData>
    <row r="1" spans="1:20" ht="15" customHeight="1" x14ac:dyDescent="0.2">
      <c r="A1"/>
      <c r="B1"/>
      <c r="C1"/>
    </row>
    <row r="2" spans="1:20" ht="15" customHeight="1" x14ac:dyDescent="0.2">
      <c r="A2"/>
      <c r="B2"/>
      <c r="C2"/>
    </row>
    <row r="3" spans="1:20" ht="15" customHeight="1" x14ac:dyDescent="0.2">
      <c r="A3"/>
      <c r="B3"/>
      <c r="C3"/>
    </row>
    <row r="4" spans="1:20" ht="15" customHeight="1" x14ac:dyDescent="0.2">
      <c r="A4"/>
      <c r="B4"/>
      <c r="C4"/>
    </row>
    <row r="5" spans="1:20" ht="15" customHeight="1" x14ac:dyDescent="0.2">
      <c r="B5" s="548"/>
    </row>
    <row r="7" spans="1:20" ht="15" customHeight="1" x14ac:dyDescent="0.2">
      <c r="B7" s="1087" t="s">
        <v>423</v>
      </c>
      <c r="C7" s="1087"/>
      <c r="D7" s="1087"/>
    </row>
    <row r="8" spans="1:20" ht="15" customHeight="1" x14ac:dyDescent="0.2">
      <c r="E8" s="549"/>
      <c r="F8" s="549"/>
      <c r="G8" s="549"/>
      <c r="H8" s="549"/>
      <c r="I8" s="549"/>
      <c r="J8" s="549"/>
      <c r="K8" s="549"/>
      <c r="L8" s="549"/>
      <c r="M8" s="549"/>
      <c r="N8" s="549"/>
      <c r="O8" s="549"/>
      <c r="P8" s="549"/>
      <c r="Q8" s="549"/>
      <c r="R8" s="549"/>
      <c r="S8" s="549"/>
      <c r="T8" s="549"/>
    </row>
    <row r="9" spans="1:20" ht="15" customHeight="1" thickBot="1" x14ac:dyDescent="0.25">
      <c r="B9" s="550"/>
      <c r="C9" s="551"/>
      <c r="D9" s="552" t="s">
        <v>339</v>
      </c>
    </row>
    <row r="10" spans="1:20" ht="15" customHeight="1" thickTop="1" x14ac:dyDescent="0.2">
      <c r="B10" s="1097" t="s">
        <v>368</v>
      </c>
      <c r="C10" s="1099" t="s">
        <v>76</v>
      </c>
      <c r="D10" s="553" t="s">
        <v>369</v>
      </c>
    </row>
    <row r="11" spans="1:20" ht="15" customHeight="1" x14ac:dyDescent="0.2">
      <c r="B11" s="1098"/>
      <c r="C11" s="1100"/>
      <c r="D11" s="554">
        <f>+'Poc. strana'!$C$19-1</f>
        <v>-1</v>
      </c>
    </row>
    <row r="12" spans="1:20" ht="15" customHeight="1" x14ac:dyDescent="0.2">
      <c r="B12" s="555" t="s">
        <v>77</v>
      </c>
      <c r="C12" s="556" t="s">
        <v>370</v>
      </c>
      <c r="D12" s="557"/>
    </row>
    <row r="13" spans="1:20" ht="15" customHeight="1" x14ac:dyDescent="0.2">
      <c r="B13" s="558" t="s">
        <v>80</v>
      </c>
      <c r="C13" s="559" t="s">
        <v>371</v>
      </c>
      <c r="D13" s="560"/>
    </row>
    <row r="14" spans="1:20" ht="42" customHeight="1" x14ac:dyDescent="0.2">
      <c r="B14" s="561" t="s">
        <v>88</v>
      </c>
      <c r="C14" s="562" t="s">
        <v>372</v>
      </c>
      <c r="D14" s="563"/>
    </row>
    <row r="15" spans="1:20" ht="15" customHeight="1" x14ac:dyDescent="0.2">
      <c r="B15" s="564" t="s">
        <v>208</v>
      </c>
      <c r="C15" s="565" t="s">
        <v>373</v>
      </c>
      <c r="D15" s="566">
        <f>D12-D13-D14</f>
        <v>0</v>
      </c>
    </row>
    <row r="16" spans="1:20" ht="15" customHeight="1" x14ac:dyDescent="0.2">
      <c r="B16" s="564" t="s">
        <v>248</v>
      </c>
      <c r="C16" s="567" t="s">
        <v>374</v>
      </c>
      <c r="D16" s="568"/>
    </row>
    <row r="17" spans="1:4" ht="15" customHeight="1" x14ac:dyDescent="0.2">
      <c r="B17" s="564" t="s">
        <v>249</v>
      </c>
      <c r="C17" s="559" t="s">
        <v>375</v>
      </c>
      <c r="D17" s="568"/>
    </row>
    <row r="18" spans="1:4" ht="42" customHeight="1" x14ac:dyDescent="0.2">
      <c r="B18" s="564" t="s">
        <v>250</v>
      </c>
      <c r="C18" s="562" t="s">
        <v>376</v>
      </c>
      <c r="D18" s="568"/>
    </row>
    <row r="19" spans="1:4" ht="15" customHeight="1" x14ac:dyDescent="0.2">
      <c r="B19" s="564" t="s">
        <v>251</v>
      </c>
      <c r="C19" s="565" t="s">
        <v>377</v>
      </c>
      <c r="D19" s="569">
        <f>D16-D17-D18</f>
        <v>0</v>
      </c>
    </row>
    <row r="20" spans="1:4" ht="15" customHeight="1" thickBot="1" x14ac:dyDescent="0.25">
      <c r="B20" s="570" t="s">
        <v>252</v>
      </c>
      <c r="C20" s="571" t="s">
        <v>378</v>
      </c>
      <c r="D20" s="572">
        <f>(D15+D19)/2</f>
        <v>0</v>
      </c>
    </row>
    <row r="21" spans="1:4" ht="15" customHeight="1" thickTop="1" x14ac:dyDescent="0.2"/>
    <row r="23" spans="1:4" ht="15" customHeight="1" x14ac:dyDescent="0.2">
      <c r="A23" s="573"/>
      <c r="B23" s="1087" t="s">
        <v>687</v>
      </c>
      <c r="C23" s="1087"/>
      <c r="D23" s="1087"/>
    </row>
    <row r="24" spans="1:4" ht="15" customHeight="1" x14ac:dyDescent="0.2">
      <c r="A24" s="573"/>
    </row>
    <row r="25" spans="1:4" ht="15" customHeight="1" thickBot="1" x14ac:dyDescent="0.25">
      <c r="A25" s="573"/>
      <c r="B25" s="550"/>
      <c r="C25" s="551"/>
      <c r="D25" s="552" t="s">
        <v>339</v>
      </c>
    </row>
    <row r="26" spans="1:4" ht="15" customHeight="1" thickTop="1" x14ac:dyDescent="0.2">
      <c r="A26" s="573"/>
      <c r="B26" s="1097" t="s">
        <v>368</v>
      </c>
      <c r="C26" s="1099" t="s">
        <v>76</v>
      </c>
      <c r="D26" s="553" t="s">
        <v>369</v>
      </c>
    </row>
    <row r="27" spans="1:4" ht="15" customHeight="1" x14ac:dyDescent="0.2">
      <c r="A27" s="573"/>
      <c r="B27" s="1098"/>
      <c r="C27" s="1100"/>
      <c r="D27" s="554">
        <f>+'Poc. strana'!$C$19-2</f>
        <v>-2</v>
      </c>
    </row>
    <row r="28" spans="1:4" ht="15" customHeight="1" x14ac:dyDescent="0.2">
      <c r="A28" s="573"/>
      <c r="B28" s="555" t="s">
        <v>77</v>
      </c>
      <c r="C28" s="556" t="s">
        <v>370</v>
      </c>
      <c r="D28" s="557"/>
    </row>
    <row r="29" spans="1:4" ht="15" customHeight="1" x14ac:dyDescent="0.2">
      <c r="A29" s="573"/>
      <c r="B29" s="558" t="s">
        <v>80</v>
      </c>
      <c r="C29" s="559" t="s">
        <v>371</v>
      </c>
      <c r="D29" s="560"/>
    </row>
    <row r="30" spans="1:4" ht="38.25" x14ac:dyDescent="0.2">
      <c r="A30" s="573"/>
      <c r="B30" s="561" t="s">
        <v>88</v>
      </c>
      <c r="C30" s="562" t="s">
        <v>372</v>
      </c>
      <c r="D30" s="563"/>
    </row>
    <row r="31" spans="1:4" ht="15" customHeight="1" x14ac:dyDescent="0.2">
      <c r="A31" s="573"/>
      <c r="B31" s="564" t="s">
        <v>208</v>
      </c>
      <c r="C31" s="565" t="s">
        <v>373</v>
      </c>
      <c r="D31" s="566">
        <f>D28-D29-D30</f>
        <v>0</v>
      </c>
    </row>
    <row r="32" spans="1:4" ht="15" customHeight="1" x14ac:dyDescent="0.2">
      <c r="A32" s="573"/>
      <c r="B32" s="564" t="s">
        <v>248</v>
      </c>
      <c r="C32" s="567" t="s">
        <v>374</v>
      </c>
      <c r="D32" s="568"/>
    </row>
    <row r="33" spans="1:4" ht="15" customHeight="1" x14ac:dyDescent="0.2">
      <c r="A33" s="573"/>
      <c r="B33" s="564" t="s">
        <v>249</v>
      </c>
      <c r="C33" s="559" t="s">
        <v>375</v>
      </c>
      <c r="D33" s="568"/>
    </row>
    <row r="34" spans="1:4" ht="38.25" x14ac:dyDescent="0.2">
      <c r="A34" s="573"/>
      <c r="B34" s="564" t="s">
        <v>250</v>
      </c>
      <c r="C34" s="562" t="s">
        <v>376</v>
      </c>
      <c r="D34" s="568"/>
    </row>
    <row r="35" spans="1:4" ht="15" customHeight="1" x14ac:dyDescent="0.2">
      <c r="A35" s="573"/>
      <c r="B35" s="564" t="s">
        <v>251</v>
      </c>
      <c r="C35" s="565" t="s">
        <v>377</v>
      </c>
      <c r="D35" s="569">
        <f>D32-D33-D34</f>
        <v>0</v>
      </c>
    </row>
    <row r="36" spans="1:4" ht="15" customHeight="1" thickBot="1" x14ac:dyDescent="0.25">
      <c r="A36" s="573"/>
      <c r="B36" s="570" t="s">
        <v>252</v>
      </c>
      <c r="C36" s="571" t="s">
        <v>378</v>
      </c>
      <c r="D36" s="572">
        <f>(D31+D35)/2</f>
        <v>0</v>
      </c>
    </row>
    <row r="37" spans="1:4" ht="15" customHeight="1" thickTop="1" x14ac:dyDescent="0.2">
      <c r="A37" s="573"/>
      <c r="B37" s="573"/>
      <c r="C37" s="573"/>
      <c r="D37" s="573"/>
    </row>
    <row r="38" spans="1:4" ht="15" customHeight="1" x14ac:dyDescent="0.2">
      <c r="A38" s="573"/>
      <c r="B38" s="573"/>
      <c r="C38" s="573"/>
      <c r="D38" s="573"/>
    </row>
    <row r="39" spans="1:4" ht="15" customHeight="1" x14ac:dyDescent="0.2">
      <c r="A39" s="573"/>
      <c r="B39" s="573"/>
      <c r="C39" s="573"/>
      <c r="D39" s="573"/>
    </row>
    <row r="40" spans="1:4" ht="15" customHeight="1" x14ac:dyDescent="0.2">
      <c r="A40" s="573"/>
      <c r="B40" s="573"/>
      <c r="C40" s="573"/>
      <c r="D40" s="573"/>
    </row>
    <row r="41" spans="1:4" ht="15" customHeight="1" x14ac:dyDescent="0.2">
      <c r="A41" s="573"/>
      <c r="B41" s="573"/>
      <c r="C41" s="573"/>
      <c r="D41" s="573"/>
    </row>
    <row r="42" spans="1:4" ht="15" customHeight="1" x14ac:dyDescent="0.2">
      <c r="A42" s="573"/>
      <c r="B42" s="573"/>
      <c r="C42" s="573"/>
      <c r="D42" s="573"/>
    </row>
    <row r="43" spans="1:4" ht="15" customHeight="1" x14ac:dyDescent="0.2">
      <c r="A43" s="573"/>
      <c r="B43" s="573"/>
      <c r="C43" s="573"/>
      <c r="D43" s="573"/>
    </row>
    <row r="44" spans="1:4" ht="15" customHeight="1" x14ac:dyDescent="0.2">
      <c r="A44" s="573"/>
      <c r="B44" s="573"/>
      <c r="C44" s="573"/>
      <c r="D44" s="573"/>
    </row>
    <row r="45" spans="1:4" ht="15" customHeight="1" x14ac:dyDescent="0.2">
      <c r="A45" s="573"/>
      <c r="B45" s="573"/>
      <c r="C45" s="573"/>
      <c r="D45" s="573"/>
    </row>
    <row r="46" spans="1:4" ht="12.75" x14ac:dyDescent="0.2">
      <c r="A46" s="573"/>
      <c r="B46" s="573"/>
      <c r="C46" s="573"/>
      <c r="D46" s="573"/>
    </row>
    <row r="47" spans="1:4" ht="15" customHeight="1" x14ac:dyDescent="0.2">
      <c r="A47" s="573"/>
      <c r="B47" s="573"/>
      <c r="C47" s="573"/>
      <c r="D47" s="573"/>
    </row>
    <row r="48" spans="1:4" ht="15" customHeight="1" x14ac:dyDescent="0.2">
      <c r="A48" s="573"/>
      <c r="B48" s="573"/>
      <c r="C48" s="573"/>
      <c r="D48" s="573"/>
    </row>
    <row r="49" spans="1:4" ht="15" customHeight="1" x14ac:dyDescent="0.2">
      <c r="A49" s="573"/>
      <c r="B49" s="573"/>
      <c r="C49" s="573"/>
      <c r="D49" s="573"/>
    </row>
    <row r="50" spans="1:4" ht="12.75" x14ac:dyDescent="0.2">
      <c r="A50" s="573"/>
      <c r="B50" s="573"/>
      <c r="C50" s="573"/>
      <c r="D50" s="573"/>
    </row>
    <row r="51" spans="1:4" ht="15" customHeight="1" x14ac:dyDescent="0.2">
      <c r="A51" s="573"/>
      <c r="B51" s="573"/>
      <c r="C51" s="573"/>
      <c r="D51" s="573"/>
    </row>
    <row r="52" spans="1:4" ht="15" customHeight="1" x14ac:dyDescent="0.2">
      <c r="A52" s="573"/>
      <c r="B52" s="573"/>
      <c r="C52" s="573"/>
      <c r="D52" s="573"/>
    </row>
    <row r="53" spans="1:4" ht="15" customHeight="1" x14ac:dyDescent="0.2">
      <c r="A53" s="573"/>
      <c r="B53" s="573"/>
      <c r="C53" s="573"/>
      <c r="D53" s="573"/>
    </row>
  </sheetData>
  <mergeCells count="6">
    <mergeCell ref="B7:D7"/>
    <mergeCell ref="B10:B11"/>
    <mergeCell ref="C10:C11"/>
    <mergeCell ref="B23:D23"/>
    <mergeCell ref="B26:B27"/>
    <mergeCell ref="C26:C27"/>
  </mergeCells>
  <phoneticPr fontId="34" type="noConversion"/>
  <printOptions horizontalCentered="1"/>
  <pageMargins left="0.23622047244094491" right="0.15748031496062992" top="1.1417322834645669" bottom="0.55118110236220474" header="0.51181102362204722" footer="0.15748031496062992"/>
  <pageSetup paperSize="9" scale="70" orientation="landscape" r:id="rId1"/>
  <headerFooter alignWithMargins="0">
    <oddFooter>&amp;R&amp;"Arial Narrow,Regular"Страна 1 од 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26</vt:i4>
      </vt:variant>
    </vt:vector>
  </HeadingPairs>
  <TitlesOfParts>
    <vt:vector size="44" baseType="lpstr">
      <vt:lpstr>Poc. strana</vt:lpstr>
      <vt:lpstr>Sadrzaj_Dinamika</vt:lpstr>
      <vt:lpstr>1 MOP</vt:lpstr>
      <vt:lpstr>2 Zajed tr sred prih</vt:lpstr>
      <vt:lpstr>3 Oper Troskovi OP</vt:lpstr>
      <vt:lpstr>4 PPCK</vt:lpstr>
      <vt:lpstr>5 Struktura izvora finans</vt:lpstr>
      <vt:lpstr>6 Sredstva</vt:lpstr>
      <vt:lpstr>6.1 RS u prethodnom RP</vt:lpstr>
      <vt:lpstr>7 Sistemske usluge </vt:lpstr>
      <vt:lpstr>8 Gubici</vt:lpstr>
      <vt:lpstr>9 Ostali Prih</vt:lpstr>
      <vt:lpstr>10 KE t-1</vt:lpstr>
      <vt:lpstr>10.1 KE t-2</vt:lpstr>
      <vt:lpstr>11 Alokacija MOP na tar ele</vt:lpstr>
      <vt:lpstr>12 Plan ulaganja</vt:lpstr>
      <vt:lpstr>12.1 Ulag-pr reg per</vt:lpstr>
      <vt:lpstr>13 Prih.od Prikljuc</vt:lpstr>
      <vt:lpstr>'1 MOP'!Print_Area</vt:lpstr>
      <vt:lpstr>'10 KE t-1'!Print_Area</vt:lpstr>
      <vt:lpstr>'10.1 KE t-2'!Print_Area</vt:lpstr>
      <vt:lpstr>'11 Alokacija MOP na tar ele'!Print_Area</vt:lpstr>
      <vt:lpstr>'12 Plan ulaganja'!Print_Area</vt:lpstr>
      <vt:lpstr>'12.1 Ulag-pr reg per'!Print_Area</vt:lpstr>
      <vt:lpstr>'13 Prih.od Prikljuc'!Print_Area</vt:lpstr>
      <vt:lpstr>'2 Zajed tr sred prih'!Print_Area</vt:lpstr>
      <vt:lpstr>'3 Oper Troskovi OP'!Print_Area</vt:lpstr>
      <vt:lpstr>'4 PPCK'!Print_Area</vt:lpstr>
      <vt:lpstr>'5 Struktura izvora finans'!Print_Area</vt:lpstr>
      <vt:lpstr>'6 Sredstva'!Print_Area</vt:lpstr>
      <vt:lpstr>'6.1 RS u prethodnom RP'!Print_Area</vt:lpstr>
      <vt:lpstr>'7 Sistemske usluge '!Print_Area</vt:lpstr>
      <vt:lpstr>'8 Gubici'!Print_Area</vt:lpstr>
      <vt:lpstr>'9 Ostali Prih'!Print_Area</vt:lpstr>
      <vt:lpstr>'Poc. strana'!Print_Area</vt:lpstr>
      <vt:lpstr>'12 Plan ulaganja'!Print_Titles</vt:lpstr>
      <vt:lpstr>'12.1 Ulag-pr reg per'!Print_Titles</vt:lpstr>
      <vt:lpstr>'13 Prih.od Prikljuc'!Print_Titles</vt:lpstr>
      <vt:lpstr>'2 Zajed tr sred prih'!Print_Titles</vt:lpstr>
      <vt:lpstr>'3 Oper Troskovi OP'!Print_Titles</vt:lpstr>
      <vt:lpstr>'6 Sredstva'!Print_Titles</vt:lpstr>
      <vt:lpstr>'7 Sistemske usluge '!Print_Titles</vt:lpstr>
      <vt:lpstr>'8 Gubici'!Print_Titles</vt:lpstr>
      <vt:lpstr>'9 Ostali Prih'!Print_Titles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Gordan Tanic</dc:creator>
  <cp:lastModifiedBy>AERS</cp:lastModifiedBy>
  <cp:lastPrinted>2014-11-27T09:32:44Z</cp:lastPrinted>
  <dcterms:created xsi:type="dcterms:W3CDTF">2006-07-05T09:57:32Z</dcterms:created>
  <dcterms:modified xsi:type="dcterms:W3CDTF">2026-04-01T11:42:56Z</dcterms:modified>
</cp:coreProperties>
</file>